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QUAING\Desktop\ENTREGA PAYANDE 26-11-14\ANEXO 4 MEMORIAS DE CALCULO\"/>
    </mc:Choice>
  </mc:AlternateContent>
  <bookViews>
    <workbookView xWindow="120" yWindow="285" windowWidth="20055" windowHeight="7500" tabRatio="860" activeTab="5"/>
  </bookViews>
  <sheets>
    <sheet name="Fisico Cuenca" sheetId="1" r:id="rId1"/>
    <sheet name="Analisis precipitación" sheetId="4" r:id="rId2"/>
    <sheet name="Tiempo de Concentracion" sheetId="31" r:id="rId3"/>
    <sheet name="Curvas IDF" sheetId="3" r:id="rId4"/>
    <sheet name="Analisis de Frecuencias" sheetId="28" r:id="rId5"/>
    <sheet name="Chi cuadrado" sheetId="32" r:id="rId6"/>
    <sheet name="Tormenta de Diseño" sheetId="30" r:id="rId7"/>
    <sheet name="Racional" sheetId="24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Q49" i="32" l="1"/>
  <c r="Q48" i="32"/>
  <c r="U24" i="32"/>
  <c r="W24" i="32" s="1"/>
  <c r="U11" i="32"/>
  <c r="Y11" i="32" s="1"/>
  <c r="Z11" i="32" s="1"/>
  <c r="AA11" i="32" s="1"/>
  <c r="N5" i="32"/>
  <c r="Q5" i="32" s="1"/>
  <c r="N6" i="32"/>
  <c r="Q6" i="32" s="1"/>
  <c r="N7" i="32"/>
  <c r="Q7" i="32" s="1"/>
  <c r="N8" i="32"/>
  <c r="Q8" i="32" s="1"/>
  <c r="N9" i="32"/>
  <c r="Q9" i="32" s="1"/>
  <c r="N10" i="32"/>
  <c r="Q10" i="32" s="1"/>
  <c r="N11" i="32"/>
  <c r="Q11" i="32" s="1"/>
  <c r="N12" i="32"/>
  <c r="Q12" i="32" s="1"/>
  <c r="N13" i="32"/>
  <c r="Q13" i="32" s="1"/>
  <c r="N14" i="32"/>
  <c r="Q14" i="32" s="1"/>
  <c r="N15" i="32"/>
  <c r="Q15" i="32" s="1"/>
  <c r="N16" i="32"/>
  <c r="Q16" i="32" s="1"/>
  <c r="N17" i="32"/>
  <c r="Q17" i="32" s="1"/>
  <c r="N18" i="32"/>
  <c r="Q18" i="32" s="1"/>
  <c r="N19" i="32"/>
  <c r="Q19" i="32" s="1"/>
  <c r="N20" i="32"/>
  <c r="Q20" i="32" s="1"/>
  <c r="N21" i="32"/>
  <c r="Q21" i="32" s="1"/>
  <c r="N22" i="32"/>
  <c r="Q22" i="32" s="1"/>
  <c r="R22" i="32" s="1"/>
  <c r="N23" i="32"/>
  <c r="Q23" i="32" s="1"/>
  <c r="R23" i="32" s="1"/>
  <c r="N24" i="32"/>
  <c r="Q24" i="32" s="1"/>
  <c r="R24" i="32" s="1"/>
  <c r="N25" i="32"/>
  <c r="Q25" i="32" s="1"/>
  <c r="R25" i="32" s="1"/>
  <c r="N26" i="32"/>
  <c r="Q26" i="32" s="1"/>
  <c r="R26" i="32" s="1"/>
  <c r="N4" i="32"/>
  <c r="A25" i="32"/>
  <c r="P25" i="32" s="1"/>
  <c r="A26" i="32"/>
  <c r="P26" i="32" s="1"/>
  <c r="A22" i="32"/>
  <c r="P22" i="32" s="1"/>
  <c r="A23" i="32"/>
  <c r="P23" i="32" s="1"/>
  <c r="A24" i="32"/>
  <c r="P24" i="32" s="1"/>
  <c r="A5" i="32"/>
  <c r="P5" i="32" s="1"/>
  <c r="A6" i="32"/>
  <c r="P6" i="32" s="1"/>
  <c r="A7" i="32"/>
  <c r="P7" i="32" s="1"/>
  <c r="A8" i="32"/>
  <c r="P8" i="32" s="1"/>
  <c r="A9" i="32"/>
  <c r="P9" i="32" s="1"/>
  <c r="A10" i="32"/>
  <c r="P10" i="32" s="1"/>
  <c r="A11" i="32"/>
  <c r="P11" i="32" s="1"/>
  <c r="A12" i="32"/>
  <c r="P12" i="32" s="1"/>
  <c r="A13" i="32"/>
  <c r="P13" i="32" s="1"/>
  <c r="A14" i="32"/>
  <c r="P14" i="32" s="1"/>
  <c r="A15" i="32"/>
  <c r="P15" i="32" s="1"/>
  <c r="A16" i="32"/>
  <c r="P16" i="32" s="1"/>
  <c r="A17" i="32"/>
  <c r="P17" i="32" s="1"/>
  <c r="A18" i="32"/>
  <c r="P18" i="32" s="1"/>
  <c r="A19" i="32"/>
  <c r="P19" i="32" s="1"/>
  <c r="A20" i="32"/>
  <c r="P20" i="32" s="1"/>
  <c r="A21" i="32"/>
  <c r="P21" i="32" s="1"/>
  <c r="A4" i="32"/>
  <c r="P4" i="32" s="1"/>
  <c r="Q4" i="32"/>
  <c r="Y24" i="32" l="1"/>
  <c r="Z24" i="32" s="1"/>
  <c r="AA24" i="32" s="1"/>
  <c r="R5" i="32"/>
  <c r="R7" i="32"/>
  <c r="R9" i="32"/>
  <c r="U22" i="32"/>
  <c r="U4" i="32"/>
  <c r="Y4" i="32" s="1"/>
  <c r="Z4" i="32" s="1"/>
  <c r="AA4" i="32" s="1"/>
  <c r="U15" i="32"/>
  <c r="Y15" i="32" s="1"/>
  <c r="Z15" i="32" s="1"/>
  <c r="AA15" i="32" s="1"/>
  <c r="U23" i="32"/>
  <c r="U19" i="32"/>
  <c r="Y19" i="32" s="1"/>
  <c r="Z19" i="32" s="1"/>
  <c r="AA19" i="32" s="1"/>
  <c r="U5" i="32"/>
  <c r="Y5" i="32" s="1"/>
  <c r="Z5" i="32" s="1"/>
  <c r="AA5" i="32" s="1"/>
  <c r="U8" i="32"/>
  <c r="Y8" i="32" s="1"/>
  <c r="Z8" i="32" s="1"/>
  <c r="AA8" i="32" s="1"/>
  <c r="U12" i="32"/>
  <c r="Y12" i="32" s="1"/>
  <c r="Z12" i="32" s="1"/>
  <c r="AA12" i="32" s="1"/>
  <c r="U16" i="32"/>
  <c r="Y16" i="32" s="1"/>
  <c r="Z16" i="32" s="1"/>
  <c r="AA16" i="32" s="1"/>
  <c r="W19" i="32"/>
  <c r="U6" i="32"/>
  <c r="Y6" i="32" s="1"/>
  <c r="Z6" i="32" s="1"/>
  <c r="AA6" i="32" s="1"/>
  <c r="U9" i="32"/>
  <c r="Y9" i="32" s="1"/>
  <c r="Z9" i="32" s="1"/>
  <c r="AA9" i="32" s="1"/>
  <c r="U13" i="32"/>
  <c r="Y13" i="32" s="1"/>
  <c r="Z13" i="32" s="1"/>
  <c r="AA13" i="32" s="1"/>
  <c r="U17" i="32"/>
  <c r="Y17" i="32" s="1"/>
  <c r="Z17" i="32" s="1"/>
  <c r="AA17" i="32" s="1"/>
  <c r="U20" i="32"/>
  <c r="Y20" i="32" s="1"/>
  <c r="Z20" i="32" s="1"/>
  <c r="AA20" i="32" s="1"/>
  <c r="U25" i="32"/>
  <c r="U26" i="32"/>
  <c r="U7" i="32"/>
  <c r="U10" i="32"/>
  <c r="Y10" i="32" s="1"/>
  <c r="Z10" i="32" s="1"/>
  <c r="AA10" i="32" s="1"/>
  <c r="U14" i="32"/>
  <c r="Y14" i="32" s="1"/>
  <c r="Z14" i="32" s="1"/>
  <c r="AA14" i="32" s="1"/>
  <c r="U18" i="32"/>
  <c r="Y18" i="32" s="1"/>
  <c r="Z18" i="32" s="1"/>
  <c r="AA18" i="32" s="1"/>
  <c r="U21" i="32"/>
  <c r="Y21" i="32" s="1"/>
  <c r="Z21" i="32" s="1"/>
  <c r="AA21" i="32" s="1"/>
  <c r="W11" i="32"/>
  <c r="W5" i="32"/>
  <c r="R8" i="32"/>
  <c r="R6" i="32"/>
  <c r="R10" i="32"/>
  <c r="R4" i="32"/>
  <c r="R12" i="32"/>
  <c r="R14" i="32"/>
  <c r="R16" i="32"/>
  <c r="R18" i="32"/>
  <c r="R20" i="32"/>
  <c r="W4" i="32"/>
  <c r="R11" i="32"/>
  <c r="R13" i="32"/>
  <c r="R15" i="32"/>
  <c r="R17" i="32"/>
  <c r="R19" i="32"/>
  <c r="R21" i="32"/>
  <c r="W25" i="32" l="1"/>
  <c r="Y25" i="32"/>
  <c r="Z25" i="32" s="1"/>
  <c r="AA25" i="32" s="1"/>
  <c r="W23" i="32"/>
  <c r="Y23" i="32"/>
  <c r="Z23" i="32" s="1"/>
  <c r="AA23" i="32" s="1"/>
  <c r="W26" i="32"/>
  <c r="Y26" i="32"/>
  <c r="Z26" i="32" s="1"/>
  <c r="AA26" i="32" s="1"/>
  <c r="W22" i="32"/>
  <c r="Y22" i="32"/>
  <c r="Z22" i="32" s="1"/>
  <c r="AA22" i="32" s="1"/>
  <c r="W6" i="32"/>
  <c r="W8" i="32"/>
  <c r="W15" i="32"/>
  <c r="W14" i="32"/>
  <c r="W10" i="32"/>
  <c r="W20" i="32"/>
  <c r="W17" i="32"/>
  <c r="W21" i="32"/>
  <c r="W18" i="32"/>
  <c r="W16" i="32"/>
  <c r="W9" i="32"/>
  <c r="W13" i="32"/>
  <c r="W12" i="32"/>
  <c r="Y7" i="32"/>
  <c r="Z7" i="32" s="1"/>
  <c r="AA7" i="32" s="1"/>
  <c r="W7" i="32"/>
  <c r="Q44" i="32"/>
  <c r="Q47" i="32"/>
  <c r="R47" i="32"/>
  <c r="R45" i="32"/>
  <c r="R46" i="32"/>
  <c r="R44" i="32"/>
  <c r="Q46" i="32"/>
  <c r="Q45" i="32"/>
  <c r="X25" i="32" l="1"/>
  <c r="AE25" i="32" s="1"/>
  <c r="X23" i="32"/>
  <c r="AE23" i="32" s="1"/>
  <c r="X26" i="32"/>
  <c r="AE26" i="32" s="1"/>
  <c r="X22" i="32"/>
  <c r="AE22" i="32" s="1"/>
  <c r="X24" i="32"/>
  <c r="AE24" i="32" s="1"/>
  <c r="AB26" i="32"/>
  <c r="AC26" i="32" s="1"/>
  <c r="AD26" i="32" s="1"/>
  <c r="AF26" i="32" s="1"/>
  <c r="AB22" i="32"/>
  <c r="AC22" i="32" s="1"/>
  <c r="AD22" i="32" s="1"/>
  <c r="AF22" i="32" s="1"/>
  <c r="AB25" i="32"/>
  <c r="AC25" i="32" s="1"/>
  <c r="AD25" i="32" s="1"/>
  <c r="AF25" i="32" s="1"/>
  <c r="AB24" i="32"/>
  <c r="AC24" i="32" s="1"/>
  <c r="AD24" i="32" s="1"/>
  <c r="AF24" i="32" s="1"/>
  <c r="AB23" i="32"/>
  <c r="AC23" i="32" s="1"/>
  <c r="AD23" i="32" s="1"/>
  <c r="AF23" i="32" s="1"/>
  <c r="AB8" i="32"/>
  <c r="AC8" i="32" s="1"/>
  <c r="AD8" i="32" s="1"/>
  <c r="AF8" i="32" s="1"/>
  <c r="AB6" i="32"/>
  <c r="AC6" i="32" s="1"/>
  <c r="AD6" i="32" s="1"/>
  <c r="AF6" i="32" s="1"/>
  <c r="AB4" i="32"/>
  <c r="AC4" i="32" s="1"/>
  <c r="AD4" i="32" s="1"/>
  <c r="AF4" i="32" s="1"/>
  <c r="AB13" i="32"/>
  <c r="AC13" i="32" s="1"/>
  <c r="AD13" i="32" s="1"/>
  <c r="AF13" i="32" s="1"/>
  <c r="AB18" i="32"/>
  <c r="AC18" i="32" s="1"/>
  <c r="AD18" i="32" s="1"/>
  <c r="AF18" i="32" s="1"/>
  <c r="AB15" i="32"/>
  <c r="AC15" i="32" s="1"/>
  <c r="AD15" i="32" s="1"/>
  <c r="AF15" i="32" s="1"/>
  <c r="AB11" i="32"/>
  <c r="AC11" i="32" s="1"/>
  <c r="AD11" i="32" s="1"/>
  <c r="AF11" i="32" s="1"/>
  <c r="AB7" i="32"/>
  <c r="AC7" i="32" s="1"/>
  <c r="AD7" i="32" s="1"/>
  <c r="AF7" i="32" s="1"/>
  <c r="AB21" i="32"/>
  <c r="AC21" i="32" s="1"/>
  <c r="AD21" i="32" s="1"/>
  <c r="AF21" i="32" s="1"/>
  <c r="AB20" i="32"/>
  <c r="AC20" i="32" s="1"/>
  <c r="AD20" i="32" s="1"/>
  <c r="AF20" i="32" s="1"/>
  <c r="AB5" i="32"/>
  <c r="AC5" i="32" s="1"/>
  <c r="AD5" i="32" s="1"/>
  <c r="AF5" i="32" s="1"/>
  <c r="AB19" i="32"/>
  <c r="AC19" i="32" s="1"/>
  <c r="AD19" i="32" s="1"/>
  <c r="AF19" i="32" s="1"/>
  <c r="AB9" i="32"/>
  <c r="AC9" i="32" s="1"/>
  <c r="AD9" i="32" s="1"/>
  <c r="AF9" i="32" s="1"/>
  <c r="AB12" i="32"/>
  <c r="AC12" i="32" s="1"/>
  <c r="AD12" i="32" s="1"/>
  <c r="AF12" i="32" s="1"/>
  <c r="AB16" i="32"/>
  <c r="AC16" i="32" s="1"/>
  <c r="AD16" i="32" s="1"/>
  <c r="AF16" i="32" s="1"/>
  <c r="AB17" i="32"/>
  <c r="AC17" i="32" s="1"/>
  <c r="AD17" i="32" s="1"/>
  <c r="AF17" i="32" s="1"/>
  <c r="AB10" i="32"/>
  <c r="AC10" i="32" s="1"/>
  <c r="AD10" i="32" s="1"/>
  <c r="AF10" i="32" s="1"/>
  <c r="AB14" i="32"/>
  <c r="AC14" i="32" s="1"/>
  <c r="AD14" i="32" s="1"/>
  <c r="AF14" i="32" s="1"/>
  <c r="X21" i="32"/>
  <c r="AE21" i="32" s="1"/>
  <c r="X20" i="32"/>
  <c r="AE20" i="32" s="1"/>
  <c r="X19" i="32"/>
  <c r="AE19" i="32" s="1"/>
  <c r="X18" i="32"/>
  <c r="AE18" i="32" s="1"/>
  <c r="X17" i="32"/>
  <c r="AE17" i="32" s="1"/>
  <c r="X16" i="32"/>
  <c r="AE16" i="32" s="1"/>
  <c r="X15" i="32"/>
  <c r="AE15" i="32" s="1"/>
  <c r="X14" i="32"/>
  <c r="AE14" i="32" s="1"/>
  <c r="X13" i="32"/>
  <c r="AE13" i="32" s="1"/>
  <c r="X12" i="32"/>
  <c r="AE12" i="32" s="1"/>
  <c r="X11" i="32"/>
  <c r="AE11" i="32" s="1"/>
  <c r="X10" i="32"/>
  <c r="AE10" i="32" s="1"/>
  <c r="X9" i="32"/>
  <c r="AE9" i="32" s="1"/>
  <c r="X8" i="32"/>
  <c r="AE8" i="32" s="1"/>
  <c r="X7" i="32"/>
  <c r="AE7" i="32" s="1"/>
  <c r="X6" i="32"/>
  <c r="AE6" i="32" s="1"/>
  <c r="X5" i="32"/>
  <c r="AE5" i="32" s="1"/>
  <c r="X4" i="32"/>
  <c r="AE4" i="32" s="1"/>
  <c r="AF43" i="32" l="1"/>
  <c r="AE43" i="32"/>
</calcChain>
</file>

<file path=xl/comments1.xml><?xml version="1.0" encoding="utf-8"?>
<comments xmlns="http://schemas.openxmlformats.org/spreadsheetml/2006/main">
  <authors>
    <author>AQUAING SAS</author>
  </authors>
  <commentList>
    <comment ref="N3" authorId="0" shapeId="0">
      <text>
        <r>
          <rPr>
            <b/>
            <sz val="9"/>
            <color indexed="81"/>
            <rFont val="Tahoma"/>
            <family val="2"/>
          </rPr>
          <t>AQUAING SAS:</t>
        </r>
        <r>
          <rPr>
            <sz val="9"/>
            <color indexed="81"/>
            <rFont val="Tahoma"/>
            <family val="2"/>
          </rPr>
          <t xml:space="preserve">
Determine Valor Máximo</t>
        </r>
      </text>
    </comment>
    <comment ref="AE43" authorId="0" shapeId="0">
      <text>
        <r>
          <rPr>
            <b/>
            <sz val="9"/>
            <color indexed="81"/>
            <rFont val="Tahoma"/>
            <family val="2"/>
          </rPr>
          <t>AQUAING SAS:</t>
        </r>
        <r>
          <rPr>
            <sz val="9"/>
            <color indexed="81"/>
            <rFont val="Tahoma"/>
            <family val="2"/>
          </rPr>
          <t xml:space="preserve">
Verificar X2 Tabla 2.3 Manual de drenaje INVIAS
Error: 0.05
Grados de Libertad: #Tr</t>
        </r>
      </text>
    </comment>
    <comment ref="Q48" authorId="0" shapeId="0">
      <text>
        <r>
          <rPr>
            <b/>
            <sz val="9"/>
            <color indexed="81"/>
            <rFont val="Tahoma"/>
            <family val="2"/>
          </rPr>
          <t>AQUAING SAS:</t>
        </r>
        <r>
          <rPr>
            <sz val="9"/>
            <color indexed="81"/>
            <rFont val="Tahoma"/>
            <family val="2"/>
          </rPr>
          <t xml:space="preserve">
Tomadas de tabla de manual de drenaje INVIAS</t>
        </r>
      </text>
    </comment>
  </commentList>
</comments>
</file>

<file path=xl/comments2.xml><?xml version="1.0" encoding="utf-8"?>
<comments xmlns="http://schemas.openxmlformats.org/spreadsheetml/2006/main">
  <authors>
    <author>Juan Pablo</author>
  </authors>
  <commentList>
    <comment ref="M25" authorId="0" shapeId="0">
      <text>
        <r>
          <rPr>
            <b/>
            <sz val="9"/>
            <color indexed="81"/>
            <rFont val="Tahoma"/>
            <family val="2"/>
          </rPr>
          <t>Juan Pablo:</t>
        </r>
        <r>
          <rPr>
            <sz val="9"/>
            <color indexed="81"/>
            <rFont val="Tahoma"/>
            <family val="2"/>
          </rPr>
          <t xml:space="preserve">
Distribuir el tiempo de acuerdo a la duración total de la lluvia - Tiempo de concentración.</t>
        </r>
      </text>
    </comment>
    <comment ref="N25" authorId="0" shapeId="0">
      <text>
        <r>
          <rPr>
            <b/>
            <sz val="9"/>
            <color indexed="81"/>
            <rFont val="Tahoma"/>
            <family val="2"/>
          </rPr>
          <t>Juan Pablo:</t>
        </r>
        <r>
          <rPr>
            <sz val="9"/>
            <color indexed="81"/>
            <rFont val="Tahoma"/>
            <family val="2"/>
          </rPr>
          <t xml:space="preserve">
Se debe corregir el tiempo de manera que esté entre los rangos de tiempo establecidos con el segundo cuartil de huff. Se verifica para cada Tr</t>
        </r>
      </text>
    </comment>
    <comment ref="U50" authorId="0" shapeId="0">
      <text>
        <r>
          <rPr>
            <b/>
            <sz val="9"/>
            <color indexed="81"/>
            <rFont val="Tahoma"/>
            <family val="2"/>
          </rPr>
          <t>Juan Pablo:</t>
        </r>
        <r>
          <rPr>
            <sz val="9"/>
            <color indexed="81"/>
            <rFont val="Tahoma"/>
            <family val="2"/>
          </rPr>
          <t xml:space="preserve">
Debe dar igual a los valores medios de precipitación obtenidos en SIG y puesto inicialmente en esta hoja de cálculo.</t>
        </r>
      </text>
    </comment>
  </commentList>
</comments>
</file>

<file path=xl/comments3.xml><?xml version="1.0" encoding="utf-8"?>
<comments xmlns="http://schemas.openxmlformats.org/spreadsheetml/2006/main">
  <authors>
    <author>CESAR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</rPr>
          <t>CESAR:</t>
        </r>
        <r>
          <rPr>
            <sz val="9"/>
            <color indexed="81"/>
            <rFont val="Tahoma"/>
            <family val="2"/>
          </rPr>
          <t xml:space="preserve">
Solo ingresar el coeficiente de escorrentia.</t>
        </r>
      </text>
    </comment>
  </commentList>
</comments>
</file>

<file path=xl/sharedStrings.xml><?xml version="1.0" encoding="utf-8"?>
<sst xmlns="http://schemas.openxmlformats.org/spreadsheetml/2006/main" count="348" uniqueCount="256">
  <si>
    <t>CARACTERÍSTICAS FÍSICAS DE LA CUENCA HIDROGRÁFICA</t>
  </si>
  <si>
    <t>Descripción</t>
  </si>
  <si>
    <t>Unidad</t>
  </si>
  <si>
    <t>Área de drenaje</t>
  </si>
  <si>
    <r>
      <t>km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</t>
    </r>
  </si>
  <si>
    <t>Perimetro</t>
  </si>
  <si>
    <t>km</t>
  </si>
  <si>
    <t>Coeficiente de Compacidad (Kc)</t>
  </si>
  <si>
    <t>Longitud de la Cuenca</t>
  </si>
  <si>
    <t>Longitud del cauce principal</t>
  </si>
  <si>
    <r>
      <t>Factor de Forma (K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)</t>
    </r>
  </si>
  <si>
    <t>Ancho medio de la Cuenca (B)</t>
  </si>
  <si>
    <t>Longitud total de las corrientes de agua</t>
  </si>
  <si>
    <r>
      <t>Densidad de drenaje (D</t>
    </r>
    <r>
      <rPr>
        <vertAlign val="subscript"/>
        <sz val="11"/>
        <color theme="1"/>
        <rFont val="Calibri"/>
        <family val="2"/>
        <scheme val="minor"/>
      </rPr>
      <t>d</t>
    </r>
    <r>
      <rPr>
        <sz val="11"/>
        <color theme="1"/>
        <rFont val="Calibri"/>
        <family val="2"/>
        <scheme val="minor"/>
      </rPr>
      <t>)</t>
    </r>
  </si>
  <si>
    <r>
      <t>km/km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</si>
  <si>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Extensión media de la escorrentia superficial (</t>
    </r>
    <r>
      <rPr>
        <sz val="11"/>
        <color theme="1"/>
        <rFont val="Calibri"/>
        <family val="2"/>
      </rPr>
      <t>Ɩ</t>
    </r>
    <r>
      <rPr>
        <sz val="11"/>
        <color theme="1"/>
        <rFont val="Calibri"/>
        <family val="2"/>
        <scheme val="minor"/>
      </rPr>
      <t>)</t>
    </r>
  </si>
  <si>
    <t>Longitud del valle del rio (curva o recta)</t>
  </si>
  <si>
    <t>Sinuosidad</t>
  </si>
  <si>
    <t>Longitud total de las curvas de Nivel</t>
  </si>
  <si>
    <t>Diferencia de cotas entre curvas de nivel</t>
  </si>
  <si>
    <t>m</t>
  </si>
  <si>
    <t>Pendiente media de la cuenca hidrografica</t>
  </si>
  <si>
    <t>m/m</t>
  </si>
  <si>
    <t>Cota mayor de la Cuenca</t>
  </si>
  <si>
    <t>Cota mayor del cauce principal</t>
  </si>
  <si>
    <t>Cota menor del cauce principal (en el punto de cierre)</t>
  </si>
  <si>
    <t>Pendiente media del cauce principal</t>
  </si>
  <si>
    <t>NOMBRE DE LA CUENCA HIDROGRÁFICA O CORRIENTE HÍDRICA</t>
  </si>
  <si>
    <t>Parámetros geomorfológicos de la cuenca obtenidos de cartografía o información secundaria</t>
  </si>
  <si>
    <t>Parámetros geomorfológicos de la cuenca calculados por defecto</t>
  </si>
  <si>
    <t>Cantidad</t>
  </si>
  <si>
    <t>Horas</t>
  </si>
  <si>
    <t>Minutos</t>
  </si>
  <si>
    <t>CÁLCULO DE CURVAS IDF POR MÉTODO SIMPLIFICADO PARA COLOMBIA</t>
  </si>
  <si>
    <t>Región</t>
  </si>
  <si>
    <t>Localización:</t>
  </si>
  <si>
    <t>Región:</t>
  </si>
  <si>
    <t>Lat (N):</t>
  </si>
  <si>
    <t>Estación:</t>
  </si>
  <si>
    <t>Tipo:</t>
  </si>
  <si>
    <t>Long. (W):</t>
  </si>
  <si>
    <t>Altitud:</t>
  </si>
  <si>
    <t xml:space="preserve"> (m.s.n.m)</t>
  </si>
  <si>
    <t>a</t>
  </si>
  <si>
    <t>b</t>
  </si>
  <si>
    <t>c</t>
  </si>
  <si>
    <t>d</t>
  </si>
  <si>
    <t>Coeficientes:</t>
  </si>
  <si>
    <t xml:space="preserve">Valores de los coeficientes a, b, c y d para el cálculo de las curvas </t>
  </si>
  <si>
    <t>Andina (R1)</t>
  </si>
  <si>
    <t>Caribe (R2)</t>
  </si>
  <si>
    <t>Pacifico (R3)</t>
  </si>
  <si>
    <t>Orinoquia (R4)</t>
  </si>
  <si>
    <t>Intensidad-Duración-Frecuencia, (IDF), para Colombia</t>
  </si>
  <si>
    <t>Corriente:</t>
  </si>
  <si>
    <t>Entidad:</t>
  </si>
  <si>
    <t>Precipitacion Maxima en 24 horas (mm)</t>
  </si>
  <si>
    <t>Año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</si>
  <si>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</si>
  <si>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</si>
  <si>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</si>
  <si>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</si>
  <si>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</si>
  <si>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</si>
  <si>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</si>
  <si>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</si>
  <si>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</si>
  <si>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</si>
  <si>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Ene</t>
  </si>
  <si>
    <t>Feb</t>
  </si>
  <si>
    <t>Medio</t>
  </si>
  <si>
    <t>Maximo</t>
  </si>
  <si>
    <t>Minimo</t>
  </si>
  <si>
    <t>Max. Anual</t>
  </si>
  <si>
    <t>Pmax. (mm)</t>
  </si>
  <si>
    <t>N° Datos</t>
  </si>
  <si>
    <t>Desviación Estandar (S)</t>
  </si>
  <si>
    <t>Coeficiente de asimetria (Cs)</t>
  </si>
  <si>
    <t>Analisis datos de precipitación maxima en 24 horas</t>
  </si>
  <si>
    <t>Promedio (Ẍ ó M)</t>
  </si>
  <si>
    <t>M</t>
  </si>
  <si>
    <t>Tiempo (min)</t>
  </si>
  <si>
    <t>Periodo de Retorno (Años)</t>
  </si>
  <si>
    <t>Curvas Intensidad-Duración-Frecuencia (mm/h)</t>
  </si>
  <si>
    <t>Duración de la Tormenta:</t>
  </si>
  <si>
    <t>TORMENTA DE DISEÑO</t>
  </si>
  <si>
    <t>∆t</t>
  </si>
  <si>
    <t>N° Intervalos</t>
  </si>
  <si>
    <t>Intervalo</t>
  </si>
  <si>
    <t>Periodo de retorno (Años)</t>
  </si>
  <si>
    <t>Numero de Curva (CN)</t>
  </si>
  <si>
    <t>Huff</t>
  </si>
  <si>
    <t>IDEAM</t>
  </si>
  <si>
    <t>Climatologica Ordinaria CO (Precipitacion Max. 24 horas)</t>
  </si>
  <si>
    <t>Intensidad (mm/h)</t>
  </si>
  <si>
    <t>Coeficiente de Escorrentia</t>
  </si>
  <si>
    <r>
      <t>Caudal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</si>
  <si>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MÉTODO RACIONAL PARA ESTIMACIÓN DE CAUDALES MÁXIMOS</t>
  </si>
  <si>
    <t>CAUDALES MÁXIMOS ANÁLISIS DE FRECUENCIAS</t>
  </si>
  <si>
    <t>Registro Caudales Máximos Anuales</t>
  </si>
  <si>
    <r>
      <t>K</t>
    </r>
    <r>
      <rPr>
        <vertAlign val="subscript"/>
        <sz val="11"/>
        <color theme="1"/>
        <rFont val="Calibri"/>
        <family val="2"/>
        <scheme val="minor"/>
      </rPr>
      <t>T</t>
    </r>
  </si>
  <si>
    <t>Metodo de Gumbel</t>
  </si>
  <si>
    <t>LOG10 de los Datos</t>
  </si>
  <si>
    <t>Media Datos</t>
  </si>
  <si>
    <r>
      <t>Periodo de Retorno T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 xml:space="preserve"> (Años)</t>
    </r>
  </si>
  <si>
    <r>
      <t>W=LN(1/P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  <r>
      <rPr>
        <vertAlign val="superscript"/>
        <sz val="11"/>
        <color theme="1"/>
        <rFont val="Calibri"/>
        <family val="2"/>
        <scheme val="minor"/>
      </rPr>
      <t>1/2</t>
    </r>
  </si>
  <si>
    <t>Metodo Log Pearson Tipo III</t>
  </si>
  <si>
    <r>
      <t>P=1/T</t>
    </r>
    <r>
      <rPr>
        <vertAlign val="subscript"/>
        <sz val="11"/>
        <color theme="1"/>
        <rFont val="Calibri"/>
        <family val="2"/>
        <scheme val="minor"/>
      </rPr>
      <t>R</t>
    </r>
  </si>
  <si>
    <t>Z</t>
  </si>
  <si>
    <t>Desviacion Estandar Datos</t>
  </si>
  <si>
    <t>Desviacion Estandar LOG10</t>
  </si>
  <si>
    <t>Coeficiente asimetria LOG10</t>
  </si>
  <si>
    <t xml:space="preserve">Media LOG10 </t>
  </si>
  <si>
    <r>
      <t>Y</t>
    </r>
    <r>
      <rPr>
        <vertAlign val="subscript"/>
        <sz val="11"/>
        <color theme="1"/>
        <rFont val="Calibri"/>
        <family val="2"/>
        <scheme val="minor"/>
      </rPr>
      <t>T</t>
    </r>
  </si>
  <si>
    <t>Precipitacion Total (mm)</t>
  </si>
  <si>
    <t>Periodo de retorno (años)</t>
  </si>
  <si>
    <t>I (mm)</t>
  </si>
  <si>
    <t>P (mm)</t>
  </si>
  <si>
    <t xml:space="preserve">Periodo de Retorno en Años </t>
  </si>
  <si>
    <t>Longitud del cauce al centroide</t>
  </si>
  <si>
    <t>Microcuenca Alcantarillado Payandé-(Dpto. del Tolima)</t>
  </si>
  <si>
    <t>La Resaca</t>
  </si>
  <si>
    <t>Municipio de San Luis - Dpto. del Tolima</t>
  </si>
  <si>
    <t>75° 8' 54,3"</t>
  </si>
  <si>
    <t>4° 16' 28,2"</t>
  </si>
  <si>
    <t>Luisa</t>
  </si>
  <si>
    <t xml:space="preserve">Precipitacion Maxima anual en 24 horas  </t>
  </si>
  <si>
    <t>Área de drenaje Total</t>
  </si>
  <si>
    <t>Zona Urbanizada</t>
  </si>
  <si>
    <t>Vegetación Secundaria</t>
  </si>
  <si>
    <t>Pastos limpios</t>
  </si>
  <si>
    <t>m2</t>
  </si>
  <si>
    <t xml:space="preserve">km2 </t>
  </si>
  <si>
    <t>Precipitación Máxima (mm)</t>
  </si>
  <si>
    <t>Hidrologica - Limnigráfica</t>
  </si>
  <si>
    <t>Metodo de distribución del valor extremo Tipo I</t>
  </si>
  <si>
    <r>
      <t>Y</t>
    </r>
    <r>
      <rPr>
        <sz val="6"/>
        <color theme="1"/>
        <rFont val="Calibri"/>
        <family val="2"/>
        <scheme val="minor"/>
      </rPr>
      <t>T</t>
    </r>
  </si>
  <si>
    <t>N° de Datos</t>
  </si>
  <si>
    <t>Coeficiente asimetria Datos</t>
  </si>
  <si>
    <t>Media de la variable reducida (Yn)</t>
  </si>
  <si>
    <t>Desviacion de la varible reducida (Sn)</t>
  </si>
  <si>
    <t>LOG10 de datos</t>
  </si>
  <si>
    <t>DATOS OBSERVADOS</t>
  </si>
  <si>
    <t>GUMBEL</t>
  </si>
  <si>
    <t>LOG PEARSON TIPO III</t>
  </si>
  <si>
    <t>CHI-CUADRADO</t>
  </si>
  <si>
    <t>AÑO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</si>
  <si>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</si>
  <si>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</si>
  <si>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</si>
  <si>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</si>
  <si>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</si>
  <si>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</si>
  <si>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</si>
  <si>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</si>
  <si>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</si>
  <si>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</si>
  <si>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</si>
  <si>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</si>
  <si>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MAX ANUAL</t>
  </si>
  <si>
    <t>ORDEN</t>
  </si>
  <si>
    <t>Tr</t>
  </si>
  <si>
    <t>P=1/TR</t>
  </si>
  <si>
    <t>W=LN(1/P2)1/2</t>
  </si>
  <si>
    <t>KT</t>
  </si>
  <si>
    <t>YT</t>
  </si>
  <si>
    <t>L. PEARS T III</t>
  </si>
  <si>
    <t>MEDIOS</t>
  </si>
  <si>
    <t>Número de Datos</t>
  </si>
  <si>
    <t>MAXIMOS</t>
  </si>
  <si>
    <t>Media</t>
  </si>
  <si>
    <t>MINIMOS</t>
  </si>
  <si>
    <t>Desviación Típica</t>
  </si>
  <si>
    <t>Coeficiente de Asimetría</t>
  </si>
  <si>
    <t>Quebrada Luisa</t>
  </si>
  <si>
    <r>
      <t>P_MAX (m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/s)</t>
    </r>
  </si>
  <si>
    <t>TABLA 2.5 MANUAL DE DRENAJES DEL INVIAS</t>
  </si>
  <si>
    <t>Precipitacion Maxima (mm)</t>
  </si>
  <si>
    <t>Precipitación Maxima (mm)</t>
  </si>
  <si>
    <t>Ppt efectiva</t>
  </si>
  <si>
    <t>LLUVIA ACUMULADA - DISTRIBUCIÓN 2 CUARTIL DE HUFF</t>
  </si>
  <si>
    <t>% tiempo</t>
  </si>
  <si>
    <t>% Ppt</t>
  </si>
  <si>
    <t>Tiempo</t>
  </si>
  <si>
    <t>LLUVIA ACUMULADA - DISTRIBUCIÓN MANUAL(mm)</t>
  </si>
  <si>
    <t>LLUVIA EFECTIVA EN CADA INTERVALO DE TIEMPO (mm)</t>
  </si>
  <si>
    <t>CÁLCULO DEL TIEMPO DE CONCENTRACIÓN MESONES</t>
  </si>
  <si>
    <t>ESTADÍSTICAS DE LOS RESULTADOS</t>
  </si>
  <si>
    <t>PARÁMETRO</t>
  </si>
  <si>
    <t>VALOR</t>
  </si>
  <si>
    <t>VARIABLE</t>
  </si>
  <si>
    <t>Número</t>
  </si>
  <si>
    <t>Tc (MÉTODO)</t>
  </si>
  <si>
    <t>RESULTADO</t>
  </si>
  <si>
    <t>Tc (min)</t>
  </si>
  <si>
    <t>Tc (horas)</t>
  </si>
  <si>
    <t>σ+</t>
  </si>
  <si>
    <t>σ-</t>
  </si>
  <si>
    <t>Tc en el rango</t>
  </si>
  <si>
    <t>MÁXIMO</t>
  </si>
  <si>
    <t>A (Km²)</t>
  </si>
  <si>
    <t>KERBY- HATHEWAY (1959) (min)</t>
  </si>
  <si>
    <t>PROMEDIO</t>
  </si>
  <si>
    <t>L (pies)</t>
  </si>
  <si>
    <t xml:space="preserve">JOHNSTONE-CROSS (1949) (min) </t>
  </si>
  <si>
    <t>MINIMO</t>
  </si>
  <si>
    <t>L (millas)</t>
  </si>
  <si>
    <t>KIRPICH (1990) (horas)</t>
  </si>
  <si>
    <t>MEDIANA</t>
  </si>
  <si>
    <t>L (m)</t>
  </si>
  <si>
    <t>VENTURA-HERAS (horas)</t>
  </si>
  <si>
    <t>DESV. ESTANDAR</t>
  </si>
  <si>
    <t>L (Km)</t>
  </si>
  <si>
    <t>FLA CALIFORNIANA U.S.B.R. (horas)</t>
  </si>
  <si>
    <t>COEF.VARIACIÓN</t>
  </si>
  <si>
    <t>LB (m)</t>
  </si>
  <si>
    <t>ECUACIONES DE RETARDO S.C.S (1973) (min)</t>
  </si>
  <si>
    <t>LB (millas)</t>
  </si>
  <si>
    <t>GIANDOTTI (horas)</t>
  </si>
  <si>
    <t>LB (km)</t>
  </si>
  <si>
    <t>PILGRIM (min)</t>
  </si>
  <si>
    <t>LC(millas)</t>
  </si>
  <si>
    <t>RACIONAL GENERALIZADO (min)</t>
  </si>
  <si>
    <t>LC(km)</t>
  </si>
  <si>
    <t>TÉMEZ (horas)</t>
  </si>
  <si>
    <t xml:space="preserve">S = J (adim) </t>
  </si>
  <si>
    <t>CLARK (horas)</t>
  </si>
  <si>
    <t>S(%)</t>
  </si>
  <si>
    <t>PASSINI (I) (horas)</t>
  </si>
  <si>
    <t>n(hathaway)</t>
  </si>
  <si>
    <t>PASSINI (II) (horas)</t>
  </si>
  <si>
    <t>C(F.A.A)</t>
  </si>
  <si>
    <t>GEORGE RIVERO (min)</t>
  </si>
  <si>
    <t>D (km)</t>
  </si>
  <si>
    <t>FLA PARA DISEÑO DE AEROPUERTOS (min)</t>
  </si>
  <si>
    <t>C</t>
  </si>
  <si>
    <t>Williams</t>
  </si>
  <si>
    <t>K</t>
  </si>
  <si>
    <t>Linsley</t>
  </si>
  <si>
    <t>Z = H (m)</t>
  </si>
  <si>
    <t>Carta de velocidad promedio SCS</t>
  </si>
  <si>
    <t>H (pies)</t>
  </si>
  <si>
    <t>p</t>
  </si>
  <si>
    <t xml:space="preserve">β </t>
  </si>
  <si>
    <t>Tc diseño (min)</t>
  </si>
  <si>
    <t>NC</t>
  </si>
  <si>
    <t>N  (kerby)</t>
  </si>
  <si>
    <t>i (mm/hr)</t>
  </si>
  <si>
    <t>n  (maning)</t>
  </si>
  <si>
    <t>S Coef ret</t>
  </si>
  <si>
    <t>Pend. %cuenca</t>
  </si>
  <si>
    <t>-</t>
  </si>
  <si>
    <t>DATOS DE PRECIPITACIONES MÁXIMAS</t>
  </si>
  <si>
    <t>PRECIPITACIONES MÁXIMAS</t>
  </si>
  <si>
    <t>PPT (mm)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</si>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</sst>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"/>
    <numFmt numFmtId="166" formatCode="0.0000"/>
    <numFmt numFmtId="167" formatCode="0.00000"/>
    <numFmt numFmtId="168" formatCode="0.0%"/>
    <numFmt numFmtId="169" formatCode="0.000000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b/>
      <sz val="11"/>
      <color theme="3" tint="0.3999755851924192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sz val="10"/>
      <name val="Arial"/>
      <family val="2"/>
    </font>
    <font>
      <sz val="6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sz val="10"/>
      <name val="Verdana"/>
      <family val="2"/>
    </font>
    <font>
      <b/>
      <sz val="20"/>
      <name val="Verdana"/>
      <family val="2"/>
    </font>
    <font>
      <b/>
      <sz val="10"/>
      <name val="Verdana"/>
      <family val="2"/>
    </font>
    <font>
      <b/>
      <sz val="12"/>
      <name val="Verdana"/>
      <family val="2"/>
    </font>
    <font>
      <sz val="10"/>
      <color rgb="FFFF0000"/>
      <name val="Verdana"/>
      <family val="2"/>
    </font>
    <font>
      <sz val="9"/>
      <name val="Verdana"/>
      <family val="2"/>
    </font>
    <font>
      <b/>
      <i/>
      <sz val="11"/>
      <name val="Verdana"/>
      <family val="2"/>
    </font>
    <font>
      <sz val="12"/>
      <name val="Calibri"/>
      <family val="2"/>
    </font>
    <font>
      <b/>
      <sz val="12"/>
      <name val="Calibri"/>
      <family val="2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3" fillId="0" borderId="0"/>
    <xf numFmtId="0" fontId="31" fillId="0" borderId="0"/>
    <xf numFmtId="0" fontId="13" fillId="0" borderId="0"/>
    <xf numFmtId="9" fontId="31" fillId="0" borderId="0" applyFont="0" applyFill="0" applyBorder="0" applyAlignment="0" applyProtection="0"/>
  </cellStyleXfs>
  <cellXfs count="23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 applyAlignment="1"/>
    <xf numFmtId="0" fontId="0" fillId="0" borderId="0" xfId="0" applyAlignment="1">
      <alignment horizontal="centerContinuous"/>
    </xf>
    <xf numFmtId="165" fontId="0" fillId="0" borderId="0" xfId="0" applyNumberFormat="1"/>
    <xf numFmtId="2" fontId="0" fillId="0" borderId="0" xfId="0" applyNumberFormat="1"/>
    <xf numFmtId="165" fontId="0" fillId="0" borderId="0" xfId="0" applyNumberFormat="1" applyAlignment="1">
      <alignment horizontal="right"/>
    </xf>
    <xf numFmtId="0" fontId="1" fillId="0" borderId="0" xfId="0" applyFont="1"/>
    <xf numFmtId="2" fontId="0" fillId="0" borderId="0" xfId="0" applyNumberFormat="1" applyAlignment="1">
      <alignment horizontal="right"/>
    </xf>
    <xf numFmtId="0" fontId="0" fillId="0" borderId="21" xfId="0" applyFill="1" applyBorder="1" applyAlignment="1">
      <alignment vertical="center" wrapText="1"/>
    </xf>
    <xf numFmtId="2" fontId="0" fillId="0" borderId="0" xfId="0" applyNumberFormat="1" applyFill="1" applyBorder="1"/>
    <xf numFmtId="0" fontId="0" fillId="0" borderId="0" xfId="0" applyAlignment="1">
      <alignment vertical="center"/>
    </xf>
    <xf numFmtId="0" fontId="0" fillId="0" borderId="0" xfId="0" applyFill="1"/>
    <xf numFmtId="2" fontId="0" fillId="0" borderId="0" xfId="0" applyNumberFormat="1" applyFill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2" borderId="0" xfId="0" applyFill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Fill="1" applyAlignment="1"/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7" fillId="0" borderId="0" xfId="0" applyFont="1" applyFill="1" applyAlignment="1"/>
    <xf numFmtId="0" fontId="1" fillId="0" borderId="1" xfId="0" applyFont="1" applyFill="1" applyBorder="1" applyAlignment="1">
      <alignment horizontal="center"/>
    </xf>
    <xf numFmtId="0" fontId="0" fillId="0" borderId="6" xfId="0" applyFill="1" applyBorder="1" applyAlignment="1">
      <alignment vertical="center" wrapText="1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vertical="center" wrapText="1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vertical="center" wrapText="1"/>
    </xf>
    <xf numFmtId="0" fontId="0" fillId="0" borderId="12" xfId="0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8" xfId="0" applyFill="1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3" borderId="9" xfId="0" applyFont="1" applyFill="1" applyBorder="1" applyAlignment="1">
      <alignment vertical="center" wrapText="1"/>
    </xf>
    <xf numFmtId="2" fontId="11" fillId="0" borderId="22" xfId="0" applyNumberFormat="1" applyFont="1" applyFill="1" applyBorder="1"/>
    <xf numFmtId="2" fontId="0" fillId="0" borderId="7" xfId="0" applyNumberFormat="1" applyFill="1" applyBorder="1" applyAlignment="1">
      <alignment vertical="center"/>
    </xf>
    <xf numFmtId="2" fontId="0" fillId="0" borderId="5" xfId="0" applyNumberFormat="1" applyFill="1" applyBorder="1" applyAlignment="1">
      <alignment vertical="center"/>
    </xf>
    <xf numFmtId="164" fontId="0" fillId="0" borderId="5" xfId="0" applyNumberFormat="1" applyFill="1" applyBorder="1" applyAlignment="1">
      <alignment vertical="center"/>
    </xf>
    <xf numFmtId="164" fontId="0" fillId="3" borderId="5" xfId="0" applyNumberFormat="1" applyFill="1" applyBorder="1" applyAlignment="1">
      <alignment vertical="center"/>
    </xf>
    <xf numFmtId="0" fontId="10" fillId="0" borderId="0" xfId="0" applyFont="1" applyAlignment="1">
      <alignment horizontal="center"/>
    </xf>
    <xf numFmtId="2" fontId="11" fillId="0" borderId="0" xfId="0" applyNumberFormat="1" applyFont="1"/>
    <xf numFmtId="2" fontId="11" fillId="0" borderId="0" xfId="0" applyNumberFormat="1" applyFont="1" applyAlignment="1">
      <alignment horizontal="center"/>
    </xf>
    <xf numFmtId="1" fontId="13" fillId="0" borderId="0" xfId="1" applyNumberFormat="1" applyBorder="1" applyAlignment="1">
      <alignment horizontal="center"/>
    </xf>
    <xf numFmtId="0" fontId="0" fillId="0" borderId="0" xfId="0" applyAlignment="1">
      <alignment horizontal="center"/>
    </xf>
    <xf numFmtId="164" fontId="0" fillId="3" borderId="9" xfId="0" applyNumberFormat="1" applyFont="1" applyFill="1" applyBorder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horizontal="right"/>
    </xf>
    <xf numFmtId="0" fontId="0" fillId="0" borderId="5" xfId="0" applyBorder="1" applyAlignment="1">
      <alignment horizontal="center"/>
    </xf>
    <xf numFmtId="0" fontId="11" fillId="3" borderId="9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9" xfId="0" applyFont="1" applyFill="1" applyBorder="1" applyAlignment="1">
      <alignment vertical="center" wrapText="1"/>
    </xf>
    <xf numFmtId="2" fontId="0" fillId="3" borderId="5" xfId="0" applyNumberFormat="1" applyFill="1" applyBorder="1" applyAlignment="1">
      <alignment vertical="center"/>
    </xf>
    <xf numFmtId="164" fontId="0" fillId="0" borderId="9" xfId="0" applyNumberFormat="1" applyFont="1" applyFill="1" applyBorder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horizontal="right"/>
    </xf>
    <xf numFmtId="165" fontId="0" fillId="0" borderId="0" xfId="0" applyNumberFormat="1" applyFill="1"/>
    <xf numFmtId="0" fontId="1" fillId="0" borderId="0" xfId="0" applyFont="1" applyAlignment="1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0" fillId="0" borderId="16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6" xfId="0" applyFill="1" applyBorder="1"/>
    <xf numFmtId="166" fontId="0" fillId="0" borderId="0" xfId="0" applyNumberFormat="1" applyFill="1" applyBorder="1"/>
    <xf numFmtId="2" fontId="0" fillId="0" borderId="17" xfId="0" applyNumberFormat="1" applyFill="1" applyBorder="1"/>
    <xf numFmtId="164" fontId="0" fillId="0" borderId="0" xfId="0" applyNumberFormat="1" applyFill="1" applyBorder="1"/>
    <xf numFmtId="11" fontId="0" fillId="0" borderId="0" xfId="0" applyNumberFormat="1" applyFill="1" applyBorder="1"/>
    <xf numFmtId="167" fontId="0" fillId="0" borderId="0" xfId="0" applyNumberFormat="1" applyFill="1" applyBorder="1"/>
    <xf numFmtId="0" fontId="0" fillId="3" borderId="16" xfId="0" applyFill="1" applyBorder="1"/>
    <xf numFmtId="166" fontId="0" fillId="3" borderId="0" xfId="0" applyNumberFormat="1" applyFill="1" applyBorder="1"/>
    <xf numFmtId="2" fontId="0" fillId="3" borderId="17" xfId="0" applyNumberFormat="1" applyFill="1" applyBorder="1"/>
    <xf numFmtId="2" fontId="0" fillId="3" borderId="0" xfId="0" applyNumberFormat="1" applyFill="1"/>
    <xf numFmtId="2" fontId="0" fillId="3" borderId="0" xfId="0" applyNumberFormat="1" applyFill="1" applyBorder="1"/>
    <xf numFmtId="164" fontId="0" fillId="3" borderId="0" xfId="0" applyNumberFormat="1" applyFill="1" applyBorder="1"/>
    <xf numFmtId="11" fontId="0" fillId="3" borderId="0" xfId="0" applyNumberFormat="1" applyFill="1" applyBorder="1"/>
    <xf numFmtId="167" fontId="0" fillId="3" borderId="0" xfId="0" applyNumberFormat="1" applyFill="1" applyBorder="1"/>
    <xf numFmtId="0" fontId="0" fillId="0" borderId="18" xfId="0" applyFill="1" applyBorder="1"/>
    <xf numFmtId="166" fontId="0" fillId="0" borderId="19" xfId="0" applyNumberFormat="1" applyFill="1" applyBorder="1"/>
    <xf numFmtId="2" fontId="0" fillId="0" borderId="20" xfId="0" applyNumberFormat="1" applyFill="1" applyBorder="1"/>
    <xf numFmtId="2" fontId="0" fillId="0" borderId="19" xfId="0" applyNumberFormat="1" applyFill="1" applyBorder="1"/>
    <xf numFmtId="164" fontId="0" fillId="0" borderId="19" xfId="0" applyNumberFormat="1" applyFill="1" applyBorder="1"/>
    <xf numFmtId="11" fontId="0" fillId="0" borderId="19" xfId="0" applyNumberFormat="1" applyFill="1" applyBorder="1"/>
    <xf numFmtId="167" fontId="0" fillId="0" borderId="19" xfId="0" applyNumberFormat="1" applyFill="1" applyBorder="1"/>
    <xf numFmtId="166" fontId="0" fillId="2" borderId="0" xfId="0" applyNumberFormat="1" applyFill="1"/>
    <xf numFmtId="0" fontId="19" fillId="0" borderId="0" xfId="0" applyFont="1"/>
    <xf numFmtId="0" fontId="13" fillId="0" borderId="0" xfId="0" applyFont="1"/>
    <xf numFmtId="0" fontId="20" fillId="0" borderId="0" xfId="0" applyFont="1"/>
    <xf numFmtId="0" fontId="21" fillId="0" borderId="0" xfId="0" applyFont="1"/>
    <xf numFmtId="0" fontId="21" fillId="0" borderId="0" xfId="0" applyFont="1" applyAlignment="1">
      <alignment horizontal="center"/>
    </xf>
    <xf numFmtId="2" fontId="19" fillId="0" borderId="0" xfId="0" applyNumberFormat="1" applyFont="1"/>
    <xf numFmtId="2" fontId="19" fillId="2" borderId="0" xfId="0" applyNumberFormat="1" applyFont="1" applyFill="1"/>
    <xf numFmtId="0" fontId="19" fillId="5" borderId="0" xfId="0" applyFont="1" applyFill="1"/>
    <xf numFmtId="0" fontId="19" fillId="2" borderId="0" xfId="0" applyFont="1" applyFill="1"/>
    <xf numFmtId="2" fontId="19" fillId="5" borderId="0" xfId="0" applyNumberFormat="1" applyFont="1" applyFill="1"/>
    <xf numFmtId="2" fontId="19" fillId="0" borderId="0" xfId="0" applyNumberFormat="1" applyFont="1" applyFill="1"/>
    <xf numFmtId="2" fontId="19" fillId="0" borderId="5" xfId="0" applyNumberFormat="1" applyFont="1" applyBorder="1"/>
    <xf numFmtId="0" fontId="22" fillId="0" borderId="0" xfId="0" applyFont="1"/>
    <xf numFmtId="0" fontId="23" fillId="0" borderId="0" xfId="0" applyFont="1" applyFill="1" applyBorder="1" applyAlignment="1"/>
    <xf numFmtId="0" fontId="22" fillId="0" borderId="0" xfId="0" applyFont="1" applyFill="1"/>
    <xf numFmtId="0" fontId="24" fillId="7" borderId="1" xfId="0" applyFont="1" applyFill="1" applyBorder="1" applyAlignment="1">
      <alignment horizontal="center"/>
    </xf>
    <xf numFmtId="0" fontId="25" fillId="0" borderId="23" xfId="0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/>
    </xf>
    <xf numFmtId="0" fontId="22" fillId="0" borderId="24" xfId="0" applyFont="1" applyBorder="1" applyAlignment="1">
      <alignment horizontal="center"/>
    </xf>
    <xf numFmtId="166" fontId="24" fillId="0" borderId="24" xfId="0" applyNumberFormat="1" applyFont="1" applyBorder="1" applyAlignment="1">
      <alignment horizontal="center"/>
    </xf>
    <xf numFmtId="0" fontId="22" fillId="0" borderId="32" xfId="0" applyFont="1" applyBorder="1" applyAlignment="1">
      <alignment horizontal="center" vertical="center"/>
    </xf>
    <xf numFmtId="164" fontId="26" fillId="0" borderId="23" xfId="0" applyNumberFormat="1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/>
    </xf>
    <xf numFmtId="2" fontId="22" fillId="0" borderId="5" xfId="0" applyNumberFormat="1" applyFon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164" fontId="22" fillId="0" borderId="5" xfId="0" applyNumberFormat="1" applyFont="1" applyFill="1" applyBorder="1" applyAlignment="1">
      <alignment horizontal="center"/>
    </xf>
    <xf numFmtId="0" fontId="22" fillId="0" borderId="33" xfId="0" applyFont="1" applyBorder="1" applyAlignment="1">
      <alignment horizontal="center" vertical="center"/>
    </xf>
    <xf numFmtId="164" fontId="22" fillId="0" borderId="24" xfId="0" applyNumberFormat="1" applyFont="1" applyFill="1" applyBorder="1" applyAlignment="1">
      <alignment horizontal="center" vertical="center"/>
    </xf>
    <xf numFmtId="0" fontId="22" fillId="0" borderId="34" xfId="0" applyFont="1" applyBorder="1"/>
    <xf numFmtId="0" fontId="22" fillId="0" borderId="0" xfId="0" applyFont="1" applyFill="1" applyBorder="1" applyAlignment="1">
      <alignment horizontal="center"/>
    </xf>
    <xf numFmtId="166" fontId="24" fillId="0" borderId="33" xfId="0" applyNumberFormat="1" applyFont="1" applyBorder="1" applyAlignment="1">
      <alignment horizontal="center"/>
    </xf>
    <xf numFmtId="0" fontId="22" fillId="0" borderId="33" xfId="0" applyFont="1" applyBorder="1"/>
    <xf numFmtId="164" fontId="26" fillId="0" borderId="24" xfId="0" applyNumberFormat="1" applyFont="1" applyFill="1" applyBorder="1" applyAlignment="1">
      <alignment horizontal="center" vertical="center"/>
    </xf>
    <xf numFmtId="0" fontId="22" fillId="0" borderId="25" xfId="0" applyFont="1" applyBorder="1" applyAlignment="1">
      <alignment horizontal="center"/>
    </xf>
    <xf numFmtId="166" fontId="24" fillId="0" borderId="25" xfId="0" applyNumberFormat="1" applyFont="1" applyBorder="1" applyAlignment="1">
      <alignment horizontal="center"/>
    </xf>
    <xf numFmtId="0" fontId="22" fillId="0" borderId="33" xfId="0" applyFont="1" applyFill="1" applyBorder="1" applyAlignment="1">
      <alignment horizontal="center" vertical="center"/>
    </xf>
    <xf numFmtId="164" fontId="22" fillId="3" borderId="24" xfId="0" applyNumberFormat="1" applyFont="1" applyFill="1" applyBorder="1" applyAlignment="1">
      <alignment horizontal="center" vertical="center"/>
    </xf>
    <xf numFmtId="2" fontId="22" fillId="0" borderId="26" xfId="0" applyNumberFormat="1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2" fontId="22" fillId="0" borderId="0" xfId="0" applyNumberFormat="1" applyFont="1" applyFill="1" applyBorder="1" applyAlignment="1">
      <alignment horizontal="center"/>
    </xf>
    <xf numFmtId="167" fontId="22" fillId="0" borderId="0" xfId="0" applyNumberFormat="1" applyFont="1" applyFill="1" applyBorder="1"/>
    <xf numFmtId="2" fontId="22" fillId="0" borderId="0" xfId="0" applyNumberFormat="1" applyFont="1" applyAlignment="1">
      <alignment horizontal="center"/>
    </xf>
    <xf numFmtId="2" fontId="28" fillId="0" borderId="21" xfId="0" applyNumberFormat="1" applyFont="1" applyBorder="1" applyAlignment="1">
      <alignment horizontal="center"/>
    </xf>
    <xf numFmtId="2" fontId="28" fillId="0" borderId="22" xfId="0" applyNumberFormat="1" applyFont="1" applyBorder="1" applyAlignment="1">
      <alignment horizontal="center"/>
    </xf>
    <xf numFmtId="0" fontId="22" fillId="0" borderId="0" xfId="0" applyFont="1" applyBorder="1"/>
    <xf numFmtId="2" fontId="22" fillId="0" borderId="0" xfId="0" applyNumberFormat="1" applyFont="1"/>
    <xf numFmtId="0" fontId="22" fillId="0" borderId="0" xfId="0" applyFont="1" applyFill="1" applyBorder="1"/>
    <xf numFmtId="167" fontId="22" fillId="0" borderId="0" xfId="0" applyNumberFormat="1" applyFont="1" applyFill="1"/>
    <xf numFmtId="2" fontId="28" fillId="8" borderId="21" xfId="0" applyNumberFormat="1" applyFont="1" applyFill="1" applyBorder="1" applyAlignment="1">
      <alignment horizontal="center"/>
    </xf>
    <xf numFmtId="2" fontId="28" fillId="8" borderId="22" xfId="0" applyNumberFormat="1" applyFon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29" fillId="0" borderId="0" xfId="0" applyFont="1" applyAlignment="1">
      <alignment horizontal="center"/>
    </xf>
    <xf numFmtId="164" fontId="26" fillId="3" borderId="24" xfId="0" applyNumberFormat="1" applyFont="1" applyFill="1" applyBorder="1" applyAlignment="1">
      <alignment horizontal="center" vertical="center"/>
    </xf>
    <xf numFmtId="2" fontId="0" fillId="0" borderId="24" xfId="0" applyNumberFormat="1" applyBorder="1" applyAlignment="1">
      <alignment horizontal="center"/>
    </xf>
    <xf numFmtId="0" fontId="22" fillId="0" borderId="35" xfId="0" applyFont="1" applyBorder="1"/>
    <xf numFmtId="2" fontId="18" fillId="0" borderId="25" xfId="0" applyNumberFormat="1" applyFont="1" applyBorder="1" applyAlignment="1">
      <alignment horizontal="center"/>
    </xf>
    <xf numFmtId="0" fontId="30" fillId="0" borderId="0" xfId="0" applyFont="1" applyAlignment="1">
      <alignment horizontal="center"/>
    </xf>
    <xf numFmtId="0" fontId="15" fillId="0" borderId="0" xfId="2" applyFont="1" applyAlignment="1">
      <alignment horizontal="right"/>
    </xf>
    <xf numFmtId="2" fontId="15" fillId="0" borderId="5" xfId="2" applyNumberFormat="1" applyFont="1" applyFill="1" applyBorder="1" applyAlignment="1">
      <alignment horizontal="center"/>
    </xf>
    <xf numFmtId="169" fontId="0" fillId="0" borderId="0" xfId="0" applyNumberFormat="1"/>
    <xf numFmtId="0" fontId="15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7" fillId="0" borderId="5" xfId="2" applyFont="1" applyBorder="1" applyAlignment="1">
      <alignment horizontal="center"/>
    </xf>
    <xf numFmtId="0" fontId="17" fillId="4" borderId="5" xfId="2" applyFont="1" applyFill="1" applyBorder="1" applyAlignment="1">
      <alignment horizontal="center"/>
    </xf>
    <xf numFmtId="0" fontId="17" fillId="0" borderId="27" xfId="2" applyFont="1" applyBorder="1" applyAlignment="1">
      <alignment horizontal="center" vertical="center"/>
    </xf>
    <xf numFmtId="0" fontId="17" fillId="0" borderId="29" xfId="2" applyFont="1" applyBorder="1" applyAlignment="1">
      <alignment horizontal="center" vertical="center"/>
    </xf>
    <xf numFmtId="0" fontId="17" fillId="0" borderId="5" xfId="2" applyFont="1" applyBorder="1" applyAlignment="1">
      <alignment horizontal="center" vertical="center"/>
    </xf>
    <xf numFmtId="0" fontId="17" fillId="0" borderId="29" xfId="2" applyFont="1" applyFill="1" applyBorder="1" applyAlignment="1">
      <alignment horizontal="center"/>
    </xf>
    <xf numFmtId="1" fontId="13" fillId="0" borderId="5" xfId="3" applyNumberFormat="1" applyBorder="1" applyAlignment="1">
      <alignment horizontal="center"/>
    </xf>
    <xf numFmtId="165" fontId="31" fillId="0" borderId="5" xfId="2" applyNumberFormat="1" applyBorder="1" applyAlignment="1">
      <alignment horizontal="center"/>
    </xf>
    <xf numFmtId="165" fontId="31" fillId="4" borderId="5" xfId="2" applyNumberFormat="1" applyFill="1" applyBorder="1" applyAlignment="1">
      <alignment horizontal="center"/>
    </xf>
    <xf numFmtId="0" fontId="15" fillId="0" borderId="5" xfId="2" applyFont="1" applyBorder="1" applyAlignment="1">
      <alignment horizontal="center"/>
    </xf>
    <xf numFmtId="165" fontId="18" fillId="0" borderId="5" xfId="2" applyNumberFormat="1" applyFont="1" applyBorder="1" applyAlignment="1">
      <alignment horizontal="center"/>
    </xf>
    <xf numFmtId="2" fontId="15" fillId="0" borderId="5" xfId="2" applyNumberFormat="1" applyFont="1" applyBorder="1" applyAlignment="1">
      <alignment horizontal="center"/>
    </xf>
    <xf numFmtId="1" fontId="15" fillId="0" borderId="5" xfId="2" applyNumberFormat="1" applyFont="1" applyFill="1" applyBorder="1" applyAlignment="1">
      <alignment horizontal="center"/>
    </xf>
    <xf numFmtId="2" fontId="15" fillId="0" borderId="27" xfId="2" applyNumberFormat="1" applyFont="1" applyFill="1" applyBorder="1" applyAlignment="1">
      <alignment horizontal="center"/>
    </xf>
    <xf numFmtId="2" fontId="15" fillId="5" borderId="31" xfId="2" applyNumberFormat="1" applyFont="1" applyFill="1" applyBorder="1" applyAlignment="1">
      <alignment horizontal="center"/>
    </xf>
    <xf numFmtId="168" fontId="15" fillId="0" borderId="0" xfId="4" applyNumberFormat="1" applyFont="1" applyFill="1" applyAlignment="1">
      <alignment horizontal="center"/>
    </xf>
    <xf numFmtId="2" fontId="15" fillId="5" borderId="30" xfId="2" applyNumberFormat="1" applyFont="1" applyFill="1" applyBorder="1" applyAlignment="1">
      <alignment horizontal="center"/>
    </xf>
    <xf numFmtId="164" fontId="15" fillId="0" borderId="29" xfId="2" applyNumberFormat="1" applyFont="1" applyBorder="1" applyAlignment="1">
      <alignment horizontal="center"/>
    </xf>
    <xf numFmtId="168" fontId="15" fillId="0" borderId="29" xfId="4" applyNumberFormat="1" applyFont="1" applyBorder="1" applyAlignment="1">
      <alignment horizontal="center"/>
    </xf>
    <xf numFmtId="0" fontId="15" fillId="4" borderId="5" xfId="2" applyFont="1" applyFill="1" applyBorder="1" applyAlignment="1">
      <alignment horizontal="center"/>
    </xf>
    <xf numFmtId="2" fontId="15" fillId="5" borderId="36" xfId="2" applyNumberFormat="1" applyFont="1" applyFill="1" applyBorder="1" applyAlignment="1">
      <alignment horizontal="center"/>
    </xf>
    <xf numFmtId="164" fontId="15" fillId="0" borderId="28" xfId="2" applyNumberFormat="1" applyFont="1" applyBorder="1" applyAlignment="1">
      <alignment horizontal="center"/>
    </xf>
    <xf numFmtId="2" fontId="15" fillId="0" borderId="26" xfId="2" applyNumberFormat="1" applyFont="1" applyBorder="1" applyAlignment="1">
      <alignment horizontal="center"/>
    </xf>
    <xf numFmtId="2" fontId="15" fillId="0" borderId="0" xfId="2" applyNumberFormat="1" applyFont="1" applyAlignment="1">
      <alignment horizontal="center"/>
    </xf>
    <xf numFmtId="165" fontId="15" fillId="0" borderId="0" xfId="2" applyNumberFormat="1" applyFont="1" applyAlignment="1">
      <alignment horizontal="center"/>
    </xf>
    <xf numFmtId="164" fontId="15" fillId="6" borderId="5" xfId="2" applyNumberFormat="1" applyFont="1" applyFill="1" applyBorder="1" applyAlignment="1">
      <alignment horizontal="center" vertical="center"/>
    </xf>
    <xf numFmtId="2" fontId="15" fillId="6" borderId="5" xfId="2" applyNumberFormat="1" applyFont="1" applyFill="1" applyBorder="1" applyAlignment="1">
      <alignment horizontal="center" vertical="center"/>
    </xf>
    <xf numFmtId="0" fontId="15" fillId="0" borderId="5" xfId="2" applyFont="1" applyBorder="1" applyAlignment="1">
      <alignment horizontal="right"/>
    </xf>
    <xf numFmtId="164" fontId="15" fillId="0" borderId="0" xfId="2" applyNumberFormat="1" applyFont="1" applyBorder="1" applyAlignment="1">
      <alignment vertical="center"/>
    </xf>
    <xf numFmtId="2" fontId="15" fillId="0" borderId="0" xfId="2" applyNumberFormat="1" applyFont="1" applyBorder="1" applyAlignment="1">
      <alignment vertical="center"/>
    </xf>
    <xf numFmtId="164" fontId="15" fillId="0" borderId="5" xfId="2" applyNumberFormat="1" applyFont="1" applyBorder="1" applyAlignment="1">
      <alignment horizontal="center"/>
    </xf>
    <xf numFmtId="16" fontId="15" fillId="0" borderId="0" xfId="2" applyNumberFormat="1" applyFont="1" applyAlignment="1">
      <alignment horizontal="center"/>
    </xf>
    <xf numFmtId="0" fontId="9" fillId="0" borderId="2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2" fillId="0" borderId="5" xfId="0" applyFont="1" applyFill="1" applyBorder="1" applyAlignment="1">
      <alignment horizontal="center"/>
    </xf>
    <xf numFmtId="2" fontId="22" fillId="0" borderId="5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2" fontId="22" fillId="0" borderId="0" xfId="0" applyNumberFormat="1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23" fillId="0" borderId="2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3" fillId="0" borderId="4" xfId="0" applyFont="1" applyFill="1" applyBorder="1" applyAlignment="1">
      <alignment horizontal="center"/>
    </xf>
    <xf numFmtId="0" fontId="25" fillId="0" borderId="5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3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6" fillId="0" borderId="5" xfId="2" applyFont="1" applyBorder="1" applyAlignment="1">
      <alignment horizontal="center"/>
    </xf>
    <xf numFmtId="0" fontId="17" fillId="0" borderId="5" xfId="2" applyFont="1" applyBorder="1" applyAlignment="1">
      <alignment horizontal="center"/>
    </xf>
    <xf numFmtId="0" fontId="17" fillId="0" borderId="5" xfId="2" applyFont="1" applyBorder="1" applyAlignment="1">
      <alignment horizontal="center" vertical="center" wrapText="1"/>
    </xf>
    <xf numFmtId="0" fontId="17" fillId="0" borderId="27" xfId="2" applyFont="1" applyBorder="1" applyAlignment="1">
      <alignment horizontal="center"/>
    </xf>
    <xf numFmtId="0" fontId="17" fillId="0" borderId="28" xfId="2" applyFont="1" applyBorder="1" applyAlignment="1">
      <alignment horizontal="center"/>
    </xf>
    <xf numFmtId="0" fontId="17" fillId="0" borderId="27" xfId="2" applyFont="1" applyFill="1" applyBorder="1" applyAlignment="1">
      <alignment horizontal="center"/>
    </xf>
    <xf numFmtId="0" fontId="17" fillId="0" borderId="29" xfId="2" applyFont="1" applyFill="1" applyBorder="1" applyAlignment="1">
      <alignment horizontal="center"/>
    </xf>
    <xf numFmtId="0" fontId="17" fillId="0" borderId="26" xfId="2" applyFont="1" applyBorder="1" applyAlignment="1">
      <alignment horizontal="center"/>
    </xf>
    <xf numFmtId="0" fontId="20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</cellXfs>
  <cellStyles count="5">
    <cellStyle name="Normal" xfId="0" builtinId="0"/>
    <cellStyle name="Normal 2" xfId="1"/>
    <cellStyle name="Normal 2 2" xfId="2"/>
    <cellStyle name="Normal 2 2 2" xfId="3"/>
    <cellStyle name="Porcentaje 2" xfId="4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Desviación</a:t>
            </a:r>
            <a:r>
              <a:rPr lang="es-CO" baseline="0"/>
              <a:t> Estandar Tiempo de Concentración</a:t>
            </a:r>
            <a:endParaRPr lang="es-CO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v>Media</c:v>
          </c:tx>
          <c:spPr>
            <a:ln w="31750" cap="rnd">
              <a:solidFill>
                <a:schemeClr val="accent2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[1]Tc!$F$7:$F$24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xVal>
          <c:yVal>
            <c:numRef>
              <c:f>[1]Tc!$N$7:$N$25</c:f>
              <c:numCache>
                <c:formatCode>General</c:formatCode>
                <c:ptCount val="19"/>
                <c:pt idx="0">
                  <c:v>0.24409287815806702</c:v>
                </c:pt>
                <c:pt idx="1">
                  <c:v>0.24409287815806702</c:v>
                </c:pt>
                <c:pt idx="2">
                  <c:v>0.24409287815806702</c:v>
                </c:pt>
                <c:pt idx="3">
                  <c:v>0.24409287815806702</c:v>
                </c:pt>
                <c:pt idx="4">
                  <c:v>0.24409287815806702</c:v>
                </c:pt>
                <c:pt idx="5">
                  <c:v>0.24409287815806702</c:v>
                </c:pt>
                <c:pt idx="6">
                  <c:v>0.24409287815806702</c:v>
                </c:pt>
                <c:pt idx="7">
                  <c:v>0.24409287815806702</c:v>
                </c:pt>
                <c:pt idx="8">
                  <c:v>0.24409287815806702</c:v>
                </c:pt>
                <c:pt idx="9">
                  <c:v>0.24409287815806702</c:v>
                </c:pt>
                <c:pt idx="10">
                  <c:v>0.24409287815806702</c:v>
                </c:pt>
                <c:pt idx="11">
                  <c:v>0.24409287815806702</c:v>
                </c:pt>
                <c:pt idx="12">
                  <c:v>0.24409287815806702</c:v>
                </c:pt>
                <c:pt idx="13">
                  <c:v>0.24409287815806702</c:v>
                </c:pt>
                <c:pt idx="14">
                  <c:v>0.24409287815806702</c:v>
                </c:pt>
                <c:pt idx="15">
                  <c:v>0.24409287815806702</c:v>
                </c:pt>
                <c:pt idx="16">
                  <c:v>0.24409287815806702</c:v>
                </c:pt>
                <c:pt idx="17">
                  <c:v>0.24409287815806702</c:v>
                </c:pt>
              </c:numCache>
            </c:numRef>
          </c:yVal>
          <c:smooth val="1"/>
        </c:ser>
        <c:ser>
          <c:idx val="2"/>
          <c:order val="2"/>
          <c:tx>
            <c:v>Desviación superior</c:v>
          </c:tx>
          <c:spPr>
            <a:ln w="31750" cap="rnd">
              <a:solidFill>
                <a:schemeClr val="accent3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[1]Tc!$F$7:$F$24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xVal>
          <c:yVal>
            <c:numRef>
              <c:f>[1]Tc!$O$7:$O$25</c:f>
              <c:numCache>
                <c:formatCode>General</c:formatCode>
                <c:ptCount val="19"/>
                <c:pt idx="0">
                  <c:v>0.39701562835293847</c:v>
                </c:pt>
                <c:pt idx="1">
                  <c:v>0.39701562835293847</c:v>
                </c:pt>
                <c:pt idx="2">
                  <c:v>0.39701562835293847</c:v>
                </c:pt>
                <c:pt idx="3">
                  <c:v>0.39701562835293847</c:v>
                </c:pt>
                <c:pt idx="4">
                  <c:v>0.39701562835293847</c:v>
                </c:pt>
                <c:pt idx="5">
                  <c:v>0.39701562835293847</c:v>
                </c:pt>
                <c:pt idx="6">
                  <c:v>0.39701562835293847</c:v>
                </c:pt>
                <c:pt idx="7">
                  <c:v>0.39701562835293847</c:v>
                </c:pt>
                <c:pt idx="8">
                  <c:v>0.39701562835293847</c:v>
                </c:pt>
                <c:pt idx="9">
                  <c:v>0.39701562835293847</c:v>
                </c:pt>
                <c:pt idx="10">
                  <c:v>0.39701562835293847</c:v>
                </c:pt>
                <c:pt idx="11">
                  <c:v>0.39701562835293847</c:v>
                </c:pt>
                <c:pt idx="12">
                  <c:v>0.39701562835293847</c:v>
                </c:pt>
                <c:pt idx="13">
                  <c:v>0.39701562835293847</c:v>
                </c:pt>
                <c:pt idx="14">
                  <c:v>0.39701562835293847</c:v>
                </c:pt>
                <c:pt idx="15">
                  <c:v>0.39701562835293847</c:v>
                </c:pt>
                <c:pt idx="16">
                  <c:v>0.39701562835293847</c:v>
                </c:pt>
                <c:pt idx="17">
                  <c:v>0.39701562835293847</c:v>
                </c:pt>
              </c:numCache>
            </c:numRef>
          </c:yVal>
          <c:smooth val="1"/>
        </c:ser>
        <c:ser>
          <c:idx val="3"/>
          <c:order val="3"/>
          <c:tx>
            <c:v>Desviación inferior</c:v>
          </c:tx>
          <c:spPr>
            <a:ln w="31750" cap="rnd">
              <a:solidFill>
                <a:schemeClr val="accent4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[1]Tc!$F$7:$F$24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xVal>
          <c:yVal>
            <c:numRef>
              <c:f>[1]Tc!$P$7:$P$24</c:f>
              <c:numCache>
                <c:formatCode>General</c:formatCode>
                <c:ptCount val="18"/>
                <c:pt idx="0">
                  <c:v>9.1170127963195596E-2</c:v>
                </c:pt>
                <c:pt idx="1">
                  <c:v>9.1170127963195596E-2</c:v>
                </c:pt>
                <c:pt idx="2">
                  <c:v>9.1170127963195596E-2</c:v>
                </c:pt>
                <c:pt idx="3">
                  <c:v>9.1170127963195596E-2</c:v>
                </c:pt>
                <c:pt idx="4">
                  <c:v>9.1170127963195596E-2</c:v>
                </c:pt>
                <c:pt idx="5">
                  <c:v>9.1170127963195596E-2</c:v>
                </c:pt>
                <c:pt idx="6">
                  <c:v>9.1170127963195596E-2</c:v>
                </c:pt>
                <c:pt idx="7">
                  <c:v>9.1170127963195596E-2</c:v>
                </c:pt>
                <c:pt idx="8">
                  <c:v>9.1170127963195596E-2</c:v>
                </c:pt>
                <c:pt idx="9">
                  <c:v>9.1170127963195596E-2</c:v>
                </c:pt>
                <c:pt idx="10">
                  <c:v>9.1170127963195596E-2</c:v>
                </c:pt>
                <c:pt idx="11">
                  <c:v>9.1170127963195596E-2</c:v>
                </c:pt>
                <c:pt idx="12">
                  <c:v>9.1170127963195596E-2</c:v>
                </c:pt>
                <c:pt idx="13">
                  <c:v>9.1170127963195596E-2</c:v>
                </c:pt>
                <c:pt idx="14">
                  <c:v>9.1170127963195596E-2</c:v>
                </c:pt>
                <c:pt idx="15">
                  <c:v>9.1170127963195596E-2</c:v>
                </c:pt>
                <c:pt idx="16">
                  <c:v>9.1170127963195596E-2</c:v>
                </c:pt>
                <c:pt idx="17">
                  <c:v>9.1170127963195596E-2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5369232"/>
        <c:axId val="6729744"/>
      </c:scatterChart>
      <c:scatterChart>
        <c:scatterStyle val="lineMarker"/>
        <c:varyColors val="0"/>
        <c:ser>
          <c:idx val="0"/>
          <c:order val="0"/>
          <c:tx>
            <c:v>Metodolodias</c:v>
          </c:tx>
          <c:spPr>
            <a:ln w="25400" cap="rnd">
              <a:noFill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 w="12700">
                <a:solidFill>
                  <a:schemeClr val="lt2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</c:marker>
          <c:xVal>
            <c:numRef>
              <c:f>[1]Tc!$F$7:$F$24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xVal>
          <c:yVal>
            <c:numRef>
              <c:f>[1]Tc!$M$7:$M$24</c:f>
              <c:numCache>
                <c:formatCode>General</c:formatCode>
                <c:ptCount val="18"/>
                <c:pt idx="0">
                  <c:v>0.2378913637424864</c:v>
                </c:pt>
                <c:pt idx="1">
                  <c:v>0.20810777731985608</c:v>
                </c:pt>
                <c:pt idx="2">
                  <c:v>0.13827607179156651</c:v>
                </c:pt>
                <c:pt idx="3">
                  <c:v>0.38067998910459083</c:v>
                </c:pt>
                <c:pt idx="4">
                  <c:v>0.13785831930881251</c:v>
                </c:pt>
                <c:pt idx="5">
                  <c:v>0.20196926430698006</c:v>
                </c:pt>
                <c:pt idx="6">
                  <c:v>0.65095269907629461</c:v>
                </c:pt>
                <c:pt idx="7">
                  <c:v>0.31849895751764834</c:v>
                </c:pt>
                <c:pt idx="8">
                  <c:v>0.13048472807352399</c:v>
                </c:pt>
                <c:pt idx="9">
                  <c:v>0.32068704784483032</c:v>
                </c:pt>
                <c:pt idx="10">
                  <c:v>0.24162642629056005</c:v>
                </c:pt>
                <c:pt idx="11">
                  <c:v>0.22064612004060369</c:v>
                </c:pt>
                <c:pt idx="12">
                  <c:v>8.1720785200223606E-2</c:v>
                </c:pt>
                <c:pt idx="13">
                  <c:v>0.14170784909727763</c:v>
                </c:pt>
                <c:pt idx="14">
                  <c:v>0.27995283160546891</c:v>
                </c:pt>
                <c:pt idx="15">
                  <c:v>0.16668080163298352</c:v>
                </c:pt>
                <c:pt idx="16">
                  <c:v>0.51049188600261008</c:v>
                </c:pt>
                <c:pt idx="17">
                  <c:v>2.5438888888888889E-2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5369232"/>
        <c:axId val="6729744"/>
      </c:scatterChart>
      <c:valAx>
        <c:axId val="2045369232"/>
        <c:scaling>
          <c:orientation val="minMax"/>
          <c:max val="19"/>
          <c:min val="0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729744"/>
        <c:crosses val="autoZero"/>
        <c:crossBetween val="midCat"/>
        <c:majorUnit val="1"/>
        <c:minorUnit val="1"/>
      </c:valAx>
      <c:valAx>
        <c:axId val="6729744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045369232"/>
        <c:crosses val="autoZero"/>
        <c:crossBetween val="midCat"/>
        <c:majorUnit val="0.1"/>
        <c:minorUnit val="0.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 alignWithMargins="0"/>
    <c:pageMargins b="1" l="0.750000000000002" r="0.750000000000002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Curvas Intensidad-Duración-Frecuencia</a:t>
            </a:r>
          </a:p>
          <a:p>
            <a:pPr>
              <a:defRPr/>
            </a:pPr>
            <a:r>
              <a:rPr lang="es-CO"/>
              <a:t>(mm/h)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4962320228754931E-2"/>
          <c:y val="0.12071143543516272"/>
          <c:w val="0.79931307781518368"/>
          <c:h val="0.79211460439098791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'Curvas IDF'!$B$22:$B$63</c:f>
              <c:numCache>
                <c:formatCode>General</c:formatCode>
                <c:ptCount val="4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</c:numCache>
            </c:numRef>
          </c:xVal>
          <c:yVal>
            <c:numRef>
              <c:f>'Curvas IDF'!$C$22:$C$63</c:f>
              <c:numCache>
                <c:formatCode>0.00</c:formatCode>
                <c:ptCount val="42"/>
                <c:pt idx="0">
                  <c:v>215.71359461912547</c:v>
                </c:pt>
                <c:pt idx="1">
                  <c:v>136.52045239909498</c:v>
                </c:pt>
                <c:pt idx="2">
                  <c:v>104.46660662147565</c:v>
                </c:pt>
                <c:pt idx="3">
                  <c:v>86.4008314179801</c:v>
                </c:pt>
                <c:pt idx="4">
                  <c:v>74.568827264274859</c:v>
                </c:pt>
                <c:pt idx="5">
                  <c:v>66.114648090416054</c:v>
                </c:pt>
                <c:pt idx="6">
                  <c:v>59.719038870986424</c:v>
                </c:pt>
                <c:pt idx="7">
                  <c:v>54.681211045911425</c:v>
                </c:pt>
                <c:pt idx="8">
                  <c:v>50.591488766737903</c:v>
                </c:pt>
                <c:pt idx="9">
                  <c:v>47.192992407193344</c:v>
                </c:pt>
                <c:pt idx="10">
                  <c:v>44.315774489335773</c:v>
                </c:pt>
                <c:pt idx="11">
                  <c:v>41.842525889234352</c:v>
                </c:pt>
                <c:pt idx="12">
                  <c:v>39.68943379747445</c:v>
                </c:pt>
                <c:pt idx="13">
                  <c:v>37.794883618259263</c:v>
                </c:pt>
                <c:pt idx="14">
                  <c:v>36.112477555232864</c:v>
                </c:pt>
                <c:pt idx="15">
                  <c:v>34.606551723821447</c:v>
                </c:pt>
                <c:pt idx="16">
                  <c:v>33.249202103244265</c:v>
                </c:pt>
                <c:pt idx="17">
                  <c:v>32.018255252635925</c:v>
                </c:pt>
                <c:pt idx="18">
                  <c:v>30.895849384224494</c:v>
                </c:pt>
                <c:pt idx="19">
                  <c:v>29.867420664297164</c:v>
                </c:pt>
                <c:pt idx="20">
                  <c:v>28.920965099873332</c:v>
                </c:pt>
                <c:pt idx="21">
                  <c:v>28.046491888388339</c:v>
                </c:pt>
                <c:pt idx="22">
                  <c:v>27.235612349016737</c:v>
                </c:pt>
                <c:pt idx="23">
                  <c:v>26.481226526335266</c:v>
                </c:pt>
                <c:pt idx="24">
                  <c:v>25.777281257526536</c:v>
                </c:pt>
                <c:pt idx="25">
                  <c:v>25.118581270050086</c:v>
                </c:pt>
                <c:pt idx="26">
                  <c:v>24.500640141486134</c:v>
                </c:pt>
                <c:pt idx="27">
                  <c:v>23.919561579075484</c:v>
                </c:pt>
                <c:pt idx="28">
                  <c:v>23.37194401274169</c:v>
                </c:pt>
                <c:pt idx="29">
                  <c:v>22.854803295069864</c:v>
                </c:pt>
                <c:pt idx="30">
                  <c:v>22.365509595710343</c:v>
                </c:pt>
                <c:pt idx="31">
                  <c:v>21.901735519500278</c:v>
                </c:pt>
                <c:pt idx="32">
                  <c:v>21.461413170911047</c:v>
                </c:pt>
                <c:pt idx="33">
                  <c:v>21.042698403215962</c:v>
                </c:pt>
                <c:pt idx="34">
                  <c:v>20.643940878282859</c:v>
                </c:pt>
                <c:pt idx="35">
                  <c:v>20.263658856723737</c:v>
                </c:pt>
                <c:pt idx="36">
                  <c:v>19.900517862855896</c:v>
                </c:pt>
                <c:pt idx="37">
                  <c:v>19.553312542197382</c:v>
                </c:pt>
                <c:pt idx="38">
                  <c:v>19.220951163836631</c:v>
                </c:pt>
                <c:pt idx="39">
                  <c:v>18.902442325359164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v>T= 2 años</c:v>
                </c15:tx>
              </c15:filteredSeriesTitle>
            </c:ext>
          </c:extLst>
        </c:ser>
        <c:ser>
          <c:idx val="1"/>
          <c:order val="1"/>
          <c:marker>
            <c:symbol val="none"/>
          </c:marker>
          <c:xVal>
            <c:numRef>
              <c:f>'Curvas IDF'!$B$22:$B$63</c:f>
              <c:numCache>
                <c:formatCode>General</c:formatCode>
                <c:ptCount val="4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</c:numCache>
            </c:numRef>
          </c:xVal>
          <c:yVal>
            <c:numRef>
              <c:f>'Curvas IDF'!$D$22:$D$63</c:f>
              <c:numCache>
                <c:formatCode>0.00</c:formatCode>
                <c:ptCount val="42"/>
                <c:pt idx="0">
                  <c:v>221.72577546165925</c:v>
                </c:pt>
                <c:pt idx="1">
                  <c:v>140.32543117188445</c:v>
                </c:pt>
                <c:pt idx="2">
                  <c:v>107.37820860985799</c:v>
                </c:pt>
                <c:pt idx="3">
                  <c:v>88.808919903767702</c:v>
                </c:pt>
                <c:pt idx="4">
                  <c:v>76.647144467787513</c:v>
                </c:pt>
                <c:pt idx="5">
                  <c:v>67.957337798322015</c:v>
                </c:pt>
                <c:pt idx="6">
                  <c:v>61.383475746504701</c:v>
                </c:pt>
                <c:pt idx="7">
                  <c:v>56.205237985786205</c:v>
                </c:pt>
                <c:pt idx="8">
                  <c:v>52.001530540394739</c:v>
                </c:pt>
                <c:pt idx="9">
                  <c:v>48.508314259547348</c:v>
                </c:pt>
                <c:pt idx="10">
                  <c:v>45.550905037678177</c:v>
                </c:pt>
                <c:pt idx="11">
                  <c:v>43.008724213445923</c:v>
                </c:pt>
                <c:pt idx="12">
                  <c:v>40.79562302003832</c:v>
                </c:pt>
                <c:pt idx="13">
                  <c:v>38.848269593476537</c:v>
                </c:pt>
                <c:pt idx="14">
                  <c:v>37.118972978561885</c:v>
                </c:pt>
                <c:pt idx="15">
                  <c:v>35.571075298088878</c:v>
                </c:pt>
                <c:pt idx="16">
                  <c:v>34.175894814788997</c:v>
                </c:pt>
                <c:pt idx="17">
                  <c:v>32.910640089025776</c:v>
                </c:pt>
                <c:pt idx="18">
                  <c:v>31.756951504884139</c:v>
                </c:pt>
                <c:pt idx="19">
                  <c:v>30.699859318202307</c:v>
                </c:pt>
                <c:pt idx="20">
                  <c:v>29.727024971195092</c:v>
                </c:pt>
                <c:pt idx="21">
                  <c:v>28.828179206377602</c:v>
                </c:pt>
                <c:pt idx="22">
                  <c:v>27.994699540941529</c:v>
                </c:pt>
                <c:pt idx="23">
                  <c:v>27.21928813570921</c:v>
                </c:pt>
                <c:pt idx="24">
                  <c:v>26.495723119397791</c:v>
                </c:pt>
                <c:pt idx="25">
                  <c:v>25.818664421369625</c:v>
                </c:pt>
                <c:pt idx="26">
                  <c:v>25.183500577558977</c:v>
                </c:pt>
                <c:pt idx="27">
                  <c:v>24.586226701139026</c:v>
                </c:pt>
                <c:pt idx="28">
                  <c:v>24.02334641644406</c:v>
                </c:pt>
                <c:pt idx="29">
                  <c:v>23.491792404509674</c:v>
                </c:pt>
                <c:pt idx="30">
                  <c:v>22.988861538652344</c:v>
                </c:pt>
                <c:pt idx="31">
                  <c:v>22.512161556584665</c:v>
                </c:pt>
                <c:pt idx="32">
                  <c:v>22.059566928200546</c:v>
                </c:pt>
                <c:pt idx="33">
                  <c:v>21.629182108326933</c:v>
                </c:pt>
                <c:pt idx="34">
                  <c:v>21.219310762049137</c:v>
                </c:pt>
                <c:pt idx="35">
                  <c:v>20.828429852233505</c:v>
                </c:pt>
                <c:pt idx="36">
                  <c:v>20.455167709857037</c:v>
                </c:pt>
                <c:pt idx="37">
                  <c:v>20.098285385850751</c:v>
                </c:pt>
                <c:pt idx="38">
                  <c:v>19.756660721532953</c:v>
                </c:pt>
                <c:pt idx="39">
                  <c:v>19.429274682987256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v>T= 2.33 años</c:v>
                </c15:tx>
              </c15:filteredSeriesTitle>
            </c:ext>
          </c:extLst>
        </c:ser>
        <c:ser>
          <c:idx val="2"/>
          <c:order val="2"/>
          <c:marker>
            <c:symbol val="none"/>
          </c:marker>
          <c:xVal>
            <c:numRef>
              <c:f>'Curvas IDF'!$B$22:$B$63</c:f>
              <c:numCache>
                <c:formatCode>General</c:formatCode>
                <c:ptCount val="4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</c:numCache>
            </c:numRef>
          </c:xVal>
          <c:yVal>
            <c:numRef>
              <c:f>'Curvas IDF'!$E$22:$E$63</c:f>
              <c:numCache>
                <c:formatCode>0.00</c:formatCode>
                <c:ptCount val="42"/>
                <c:pt idx="0">
                  <c:v>254.3939141296494</c:v>
                </c:pt>
                <c:pt idx="1">
                  <c:v>161.00038713775643</c:v>
                </c:pt>
                <c:pt idx="2">
                  <c:v>123.19886004960811</c:v>
                </c:pt>
                <c:pt idx="3">
                  <c:v>101.89365082569154</c:v>
                </c:pt>
                <c:pt idx="4">
                  <c:v>87.940010796772938</c:v>
                </c:pt>
                <c:pt idx="5">
                  <c:v>77.969884738706583</c:v>
                </c:pt>
                <c:pt idx="6">
                  <c:v>70.42745763555115</c:v>
                </c:pt>
                <c:pt idx="7">
                  <c:v>64.486280208162157</c:v>
                </c:pt>
                <c:pt idx="8">
                  <c:v>59.663216274063963</c:v>
                </c:pt>
                <c:pt idx="9">
                  <c:v>55.655324269916477</c:v>
                </c:pt>
                <c:pt idx="10">
                  <c:v>52.26218287231422</c:v>
                </c:pt>
                <c:pt idx="11">
                  <c:v>49.345447869560282</c:v>
                </c:pt>
                <c:pt idx="12">
                  <c:v>46.806277699634272</c:v>
                </c:pt>
                <c:pt idx="13">
                  <c:v>44.572009449380701</c:v>
                </c:pt>
                <c:pt idx="14">
                  <c:v>42.587925579820109</c:v>
                </c:pt>
                <c:pt idx="15">
                  <c:v>40.811967197048212</c:v>
                </c:pt>
                <c:pt idx="16">
                  <c:v>39.211226717846117</c:v>
                </c:pt>
                <c:pt idx="17">
                  <c:v>37.759554708185689</c:v>
                </c:pt>
                <c:pt idx="18">
                  <c:v>36.435886523936929</c:v>
                </c:pt>
                <c:pt idx="19">
                  <c:v>35.223046842100473</c:v>
                </c:pt>
                <c:pt idx="20">
                  <c:v>34.106879193933999</c:v>
                </c:pt>
                <c:pt idx="21">
                  <c:v>33.075601292956179</c:v>
                </c:pt>
                <c:pt idx="22">
                  <c:v>32.119320256183265</c:v>
                </c:pt>
                <c:pt idx="23">
                  <c:v>31.229663011656317</c:v>
                </c:pt>
                <c:pt idx="24">
                  <c:v>30.399490983873399</c:v>
                </c:pt>
                <c:pt idx="25">
                  <c:v>29.622677318758068</c:v>
                </c:pt>
                <c:pt idx="26">
                  <c:v>28.89393111861877</c:v>
                </c:pt>
                <c:pt idx="27">
                  <c:v>28.208657433529623</c:v>
                </c:pt>
                <c:pt idx="28">
                  <c:v>27.562844746611209</c:v>
                </c:pt>
                <c:pt idx="29">
                  <c:v>26.95297381308643</c:v>
                </c:pt>
                <c:pt idx="30">
                  <c:v>26.375943239010557</c:v>
                </c:pt>
                <c:pt idx="31">
                  <c:v>25.829008296281266</c:v>
                </c:pt>
                <c:pt idx="32">
                  <c:v>25.309730288169845</c:v>
                </c:pt>
                <c:pt idx="33">
                  <c:v>24.815934387888667</c:v>
                </c:pt>
                <c:pt idx="34">
                  <c:v>24.345674329705997</c:v>
                </c:pt>
                <c:pt idx="35">
                  <c:v>23.897202678633786</c:v>
                </c:pt>
                <c:pt idx="36">
                  <c:v>23.468945669732317</c:v>
                </c:pt>
                <c:pt idx="37">
                  <c:v>23.059481812413015</c:v>
                </c:pt>
                <c:pt idx="38">
                  <c:v>22.667523613876643</c:v>
                </c:pt>
                <c:pt idx="39">
                  <c:v>22.291901900056356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v>T= 5 años</c:v>
                </c15:tx>
              </c15:filteredSeriesTitle>
            </c:ext>
          </c:extLst>
        </c:ser>
        <c:ser>
          <c:idx val="3"/>
          <c:order val="3"/>
          <c:marker>
            <c:symbol val="none"/>
          </c:marker>
          <c:xVal>
            <c:numRef>
              <c:f>'Curvas IDF'!$B$22:$B$63</c:f>
              <c:numCache>
                <c:formatCode>General</c:formatCode>
                <c:ptCount val="4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</c:numCache>
            </c:numRef>
          </c:xVal>
          <c:yVal>
            <c:numRef>
              <c:f>'Curvas IDF'!$F$22:$F$63</c:f>
              <c:numCache>
                <c:formatCode>0.00</c:formatCode>
                <c:ptCount val="42"/>
                <c:pt idx="0">
                  <c:v>288.198765834803</c:v>
                </c:pt>
                <c:pt idx="1">
                  <c:v>182.39474411474927</c:v>
                </c:pt>
                <c:pt idx="2">
                  <c:v>139.57000323701342</c:v>
                </c:pt>
                <c:pt idx="3">
                  <c:v>115.43367503438292</c:v>
                </c:pt>
                <c:pt idx="4">
                  <c:v>99.625821104402632</c:v>
                </c:pt>
                <c:pt idx="5">
                  <c:v>88.330825958851534</c:v>
                </c:pt>
                <c:pt idx="6">
                  <c:v>79.786131837668464</c:v>
                </c:pt>
                <c:pt idx="7">
                  <c:v>73.055467670496327</c:v>
                </c:pt>
                <c:pt idx="8">
                  <c:v>67.591496261805119</c:v>
                </c:pt>
                <c:pt idx="9">
                  <c:v>63.051019996300546</c:v>
                </c:pt>
                <c:pt idx="10">
                  <c:v>59.206984786426887</c:v>
                </c:pt>
                <c:pt idx="11">
                  <c:v>55.902662704128751</c:v>
                </c:pt>
                <c:pt idx="12">
                  <c:v>53.026077736595774</c:v>
                </c:pt>
                <c:pt idx="13">
                  <c:v>50.494911240455473</c:v>
                </c:pt>
                <c:pt idx="14">
                  <c:v>48.247174597554945</c:v>
                </c:pt>
                <c:pt idx="15">
                  <c:v>46.235219964756666</c:v>
                </c:pt>
                <c:pt idx="16">
                  <c:v>44.421766871327939</c:v>
                </c:pt>
                <c:pt idx="17">
                  <c:v>42.777191044848678</c:v>
                </c:pt>
                <c:pt idx="18">
                  <c:v>41.277628689434508</c:v>
                </c:pt>
                <c:pt idx="19">
                  <c:v>39.9036221584347</c:v>
                </c:pt>
                <c:pt idx="20">
                  <c:v>38.63913381653839</c:v>
                </c:pt>
                <c:pt idx="21">
                  <c:v>37.470815701258942</c:v>
                </c:pt>
                <c:pt idx="22">
                  <c:v>36.387460324884948</c:v>
                </c:pt>
                <c:pt idx="23">
                  <c:v>35.379581969123706</c:v>
                </c:pt>
                <c:pt idx="24">
                  <c:v>34.439093456825098</c:v>
                </c:pt>
                <c:pt idx="25">
                  <c:v>33.559053773738377</c:v>
                </c:pt>
                <c:pt idx="26">
                  <c:v>32.733468947130021</c:v>
                </c:pt>
                <c:pt idx="27">
                  <c:v>31.957133432275256</c:v>
                </c:pt>
                <c:pt idx="28">
                  <c:v>31.225502646345802</c:v>
                </c:pt>
                <c:pt idx="29">
                  <c:v>30.534589693645277</c:v>
                </c:pt>
                <c:pt idx="30">
                  <c:v>29.880881054951736</c:v>
                </c:pt>
                <c:pt idx="31">
                  <c:v>29.261267272028544</c:v>
                </c:pt>
                <c:pt idx="32">
                  <c:v>28.672985584650615</c:v>
                </c:pt>
                <c:pt idx="33">
                  <c:v>28.113572166596935</c:v>
                </c:pt>
                <c:pt idx="34">
                  <c:v>27.58082212478352</c:v>
                </c:pt>
                <c:pt idx="35">
                  <c:v>27.072755818271816</c:v>
                </c:pt>
                <c:pt idx="36">
                  <c:v>26.587590354122359</c:v>
                </c:pt>
                <c:pt idx="37">
                  <c:v>26.123715348554263</c:v>
                </c:pt>
                <c:pt idx="38">
                  <c:v>25.679672221722839</c:v>
                </c:pt>
                <c:pt idx="39">
                  <c:v>25.254136435168643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v>T= 10 años</c:v>
                </c15:tx>
              </c15:filteredSeriesTitle>
            </c:ext>
          </c:extLst>
        </c:ser>
        <c:ser>
          <c:idx val="4"/>
          <c:order val="4"/>
          <c:marker>
            <c:symbol val="none"/>
          </c:marker>
          <c:xVal>
            <c:numRef>
              <c:f>'Curvas IDF'!$B$22:$B$63</c:f>
              <c:numCache>
                <c:formatCode>General</c:formatCode>
                <c:ptCount val="4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</c:numCache>
            </c:numRef>
          </c:xVal>
          <c:yVal>
            <c:numRef>
              <c:f>'Curvas IDF'!$G$22:$G$63</c:f>
              <c:numCache>
                <c:formatCode>0.00</c:formatCode>
                <c:ptCount val="42"/>
                <c:pt idx="0">
                  <c:v>326.49573757638569</c:v>
                </c:pt>
                <c:pt idx="1">
                  <c:v>206.63206637025016</c:v>
                </c:pt>
                <c:pt idx="2">
                  <c:v>158.11660753789494</c:v>
                </c:pt>
                <c:pt idx="3">
                  <c:v>130.77295026692434</c:v>
                </c:pt>
                <c:pt idx="4">
                  <c:v>112.86448728853982</c:v>
                </c:pt>
                <c:pt idx="5">
                  <c:v>100.0685693036507</c:v>
                </c:pt>
                <c:pt idx="6">
                  <c:v>90.388423028980654</c:v>
                </c:pt>
                <c:pt idx="7">
                  <c:v>82.763362056653477</c:v>
                </c:pt>
                <c:pt idx="8">
                  <c:v>76.573316898030228</c:v>
                </c:pt>
                <c:pt idx="9">
                  <c:v>71.429484505272043</c:v>
                </c:pt>
                <c:pt idx="10">
                  <c:v>67.074638961496518</c:v>
                </c:pt>
                <c:pt idx="11">
                  <c:v>63.33122572263391</c:v>
                </c:pt>
                <c:pt idx="12">
                  <c:v>60.072388968231664</c:v>
                </c:pt>
                <c:pt idx="13">
                  <c:v>57.204871233753686</c:v>
                </c:pt>
                <c:pt idx="14">
                  <c:v>54.658446612622804</c:v>
                </c:pt>
                <c:pt idx="15">
                  <c:v>52.379135631179409</c:v>
                </c:pt>
                <c:pt idx="16">
                  <c:v>50.324703844894188</c:v>
                </c:pt>
                <c:pt idx="17">
                  <c:v>48.461590392928812</c:v>
                </c:pt>
                <c:pt idx="18">
                  <c:v>46.762760365483878</c:v>
                </c:pt>
                <c:pt idx="19">
                  <c:v>45.206170508223018</c:v>
                </c:pt>
                <c:pt idx="20">
                  <c:v>43.773652042544292</c:v>
                </c:pt>
                <c:pt idx="21">
                  <c:v>42.450083276845042</c:v>
                </c:pt>
                <c:pt idx="22">
                  <c:v>41.22276742890238</c:v>
                </c:pt>
                <c:pt idx="23">
                  <c:v>40.08095828132204</c:v>
                </c:pt>
                <c:pt idx="24">
                  <c:v>39.015494001433133</c:v>
                </c:pt>
                <c:pt idx="25">
                  <c:v>38.018511226043366</c:v>
                </c:pt>
                <c:pt idx="26">
                  <c:v>37.083219480034032</c:v>
                </c:pt>
                <c:pt idx="27">
                  <c:v>36.203721485672254</c:v>
                </c:pt>
                <c:pt idx="28">
                  <c:v>35.374868758306469</c:v>
                </c:pt>
                <c:pt idx="29">
                  <c:v>34.592144608049907</c:v>
                </c:pt>
                <c:pt idx="30">
                  <c:v>33.851568625595341</c:v>
                </c:pt>
                <c:pt idx="31">
                  <c:v>33.149618155814487</c:v>
                </c:pt>
                <c:pt idx="32">
                  <c:v>32.48316331216941</c:v>
                </c:pt>
                <c:pt idx="33">
                  <c:v>31.849412865638158</c:v>
                </c:pt>
                <c:pt idx="34">
                  <c:v>31.245868928377075</c:v>
                </c:pt>
                <c:pt idx="35">
                  <c:v>30.670288797068206</c:v>
                </c:pt>
                <c:pt idx="36">
                  <c:v>30.120652661031233</c:v>
                </c:pt>
                <c:pt idx="37">
                  <c:v>29.595136142431642</c:v>
                </c:pt>
                <c:pt idx="38">
                  <c:v>29.09208683966796</c:v>
                </c:pt>
                <c:pt idx="39">
                  <c:v>28.61000420446404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v>T= 20 años</c:v>
                </c15:tx>
              </c15:filteredSeriesTitle>
            </c:ext>
          </c:extLst>
        </c:ser>
        <c:ser>
          <c:idx val="5"/>
          <c:order val="5"/>
          <c:marker>
            <c:symbol val="none"/>
          </c:marker>
          <c:xVal>
            <c:numRef>
              <c:f>'Curvas IDF'!$B$22:$B$63</c:f>
              <c:numCache>
                <c:formatCode>General</c:formatCode>
                <c:ptCount val="4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</c:numCache>
            </c:numRef>
          </c:xVal>
          <c:yVal>
            <c:numRef>
              <c:f>'Curvas IDF'!$H$22:$H$63</c:f>
              <c:numCache>
                <c:formatCode>0.00</c:formatCode>
                <c:ptCount val="42"/>
                <c:pt idx="0">
                  <c:v>339.87664160666446</c:v>
                </c:pt>
                <c:pt idx="1">
                  <c:v>215.10055012505458</c:v>
                </c:pt>
                <c:pt idx="2">
                  <c:v>164.59676304241461</c:v>
                </c:pt>
                <c:pt idx="3">
                  <c:v>136.13246984371128</c:v>
                </c:pt>
                <c:pt idx="4">
                  <c:v>117.49005723945301</c:v>
                </c:pt>
                <c:pt idx="5">
                  <c:v>104.16971908354999</c:v>
                </c:pt>
                <c:pt idx="6">
                  <c:v>94.092847542994605</c:v>
                </c:pt>
                <c:pt idx="7">
                  <c:v>86.155285679068925</c:v>
                </c:pt>
                <c:pt idx="8">
                  <c:v>79.711551449876254</c:v>
                </c:pt>
                <c:pt idx="9">
                  <c:v>74.356907338391636</c:v>
                </c:pt>
                <c:pt idx="10">
                  <c:v>69.82358543617876</c:v>
                </c:pt>
                <c:pt idx="11">
                  <c:v>65.926754411017555</c:v>
                </c:pt>
                <c:pt idx="12">
                  <c:v>62.53435946016014</c:v>
                </c:pt>
                <c:pt idx="13">
                  <c:v>59.549321111492837</c:v>
                </c:pt>
                <c:pt idx="14">
                  <c:v>56.898535362315933</c:v>
                </c:pt>
                <c:pt idx="15">
                  <c:v>54.525810476837357</c:v>
                </c:pt>
                <c:pt idx="16">
                  <c:v>52.387181099572551</c:v>
                </c:pt>
                <c:pt idx="17">
                  <c:v>50.447710931641048</c:v>
                </c:pt>
                <c:pt idx="18">
                  <c:v>48.679257080835548</c:v>
                </c:pt>
                <c:pt idx="19">
                  <c:v>47.058872885403154</c:v>
                </c:pt>
                <c:pt idx="20">
                  <c:v>45.567644948497822</c:v>
                </c:pt>
                <c:pt idx="21">
                  <c:v>44.18983184024524</c:v>
                </c:pt>
                <c:pt idx="22">
                  <c:v>42.912216421171671</c:v>
                </c:pt>
                <c:pt idx="23">
                  <c:v>41.723612057402356</c:v>
                </c:pt>
                <c:pt idx="24">
                  <c:v>40.614481433252067</c:v>
                </c:pt>
                <c:pt idx="25">
                  <c:v>39.576638918202725</c:v>
                </c:pt>
                <c:pt idx="26">
                  <c:v>38.60301574040637</c:v>
                </c:pt>
                <c:pt idx="27">
                  <c:v>37.687472931662825</c:v>
                </c:pt>
                <c:pt idx="28">
                  <c:v>36.824651004936456</c:v>
                </c:pt>
                <c:pt idx="29">
                  <c:v>36.009848161051266</c:v>
                </c:pt>
                <c:pt idx="30">
                  <c:v>35.238920860010083</c:v>
                </c:pt>
                <c:pt idx="31">
                  <c:v>34.508202076315328</c:v>
                </c:pt>
                <c:pt idx="32">
                  <c:v>33.814433650050383</c:v>
                </c:pt>
                <c:pt idx="33">
                  <c:v>33.154709958149581</c:v>
                </c:pt>
                <c:pt idx="34">
                  <c:v>32.52643074084321</c:v>
                </c:pt>
                <c:pt idx="35">
                  <c:v>31.927261381215619</c:v>
                </c:pt>
                <c:pt idx="36">
                  <c:v>31.355099289886002</c:v>
                </c:pt>
                <c:pt idx="37">
                  <c:v>30.808045319821019</c:v>
                </c:pt>
                <c:pt idx="38">
                  <c:v>30.284379348390402</c:v>
                </c:pt>
                <c:pt idx="39">
                  <c:v>29.782539329754123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v>T= 25 años</c:v>
                </c15:tx>
              </c15:filteredSeriesTitle>
            </c:ext>
          </c:extLst>
        </c:ser>
        <c:ser>
          <c:idx val="6"/>
          <c:order val="6"/>
          <c:marker>
            <c:symbol val="none"/>
          </c:marker>
          <c:xVal>
            <c:numRef>
              <c:f>'Curvas IDF'!$B$22:$B$63</c:f>
              <c:numCache>
                <c:formatCode>General</c:formatCode>
                <c:ptCount val="4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</c:numCache>
            </c:numRef>
          </c:xVal>
          <c:yVal>
            <c:numRef>
              <c:f>'Curvas IDF'!$I$22:$I$63</c:f>
              <c:numCache>
                <c:formatCode>0.00</c:formatCode>
                <c:ptCount val="42"/>
                <c:pt idx="0">
                  <c:v>385.04077026464569</c:v>
                </c:pt>
                <c:pt idx="1">
                  <c:v>243.68394695493549</c:v>
                </c:pt>
                <c:pt idx="2">
                  <c:v>186.46902042260257</c:v>
                </c:pt>
                <c:pt idx="3">
                  <c:v>154.22228135145679</c:v>
                </c:pt>
                <c:pt idx="4">
                  <c:v>133.10259252905729</c:v>
                </c:pt>
                <c:pt idx="5">
                  <c:v>118.01219608554401</c:v>
                </c:pt>
                <c:pt idx="6">
                  <c:v>106.59627070305297</c:v>
                </c:pt>
                <c:pt idx="7">
                  <c:v>97.603934778873068</c:v>
                </c:pt>
                <c:pt idx="8">
                  <c:v>90.303932109491754</c:v>
                </c:pt>
                <c:pt idx="9">
                  <c:v>84.237742084096794</c:v>
                </c:pt>
                <c:pt idx="10">
                  <c:v>79.102014754221329</c:v>
                </c:pt>
                <c:pt idx="11">
                  <c:v>74.687357682095495</c:v>
                </c:pt>
                <c:pt idx="12">
                  <c:v>70.844168109710296</c:v>
                </c:pt>
                <c:pt idx="13">
                  <c:v>67.462466267515126</c:v>
                </c:pt>
                <c:pt idx="14">
                  <c:v>64.459433808900855</c:v>
                </c:pt>
                <c:pt idx="15">
                  <c:v>61.771412021901867</c:v>
                </c:pt>
                <c:pt idx="16">
                  <c:v>59.348593263778376</c:v>
                </c:pt>
                <c:pt idx="17">
                  <c:v>57.151398764516841</c:v>
                </c:pt>
                <c:pt idx="18">
                  <c:v>55.147945895049993</c:v>
                </c:pt>
                <c:pt idx="19">
                  <c:v>53.312238752056629</c:v>
                </c:pt>
                <c:pt idx="20">
                  <c:v>51.62285065303368</c:v>
                </c:pt>
                <c:pt idx="21">
                  <c:v>50.061948385745019</c:v>
                </c:pt>
                <c:pt idx="22">
                  <c:v>48.614558465871134</c:v>
                </c:pt>
                <c:pt idx="23">
                  <c:v>47.268007736164613</c:v>
                </c:pt>
                <c:pt idx="24">
                  <c:v>46.011491525376677</c:v>
                </c:pt>
                <c:pt idx="25">
                  <c:v>44.835736464602412</c:v>
                </c:pt>
                <c:pt idx="26">
                  <c:v>43.732734456126437</c:v>
                </c:pt>
                <c:pt idx="27">
                  <c:v>42.695530761802424</c:v>
                </c:pt>
                <c:pt idx="28">
                  <c:v>41.718053705134245</c:v>
                </c:pt>
                <c:pt idx="29">
                  <c:v>40.79497669360353</c:v>
                </c:pt>
                <c:pt idx="30">
                  <c:v>39.921605577519387</c:v>
                </c:pt>
                <c:pt idx="31">
                  <c:v>39.093786042788658</c:v>
                </c:pt>
                <c:pt idx="32">
                  <c:v>38.307826972546067</c:v>
                </c:pt>
                <c:pt idx="33">
                  <c:v>37.560436633243803</c:v>
                </c:pt>
                <c:pt idx="34">
                  <c:v>36.848669232491154</c:v>
                </c:pt>
                <c:pt idx="35">
                  <c:v>36.169879920406053</c:v>
                </c:pt>
                <c:pt idx="36">
                  <c:v>35.521686707361589</c:v>
                </c:pt>
                <c:pt idx="37">
                  <c:v>34.901938080287884</c:v>
                </c:pt>
                <c:pt idx="38">
                  <c:v>34.308685339976364</c:v>
                </c:pt>
                <c:pt idx="39">
                  <c:v>33.740158869866782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v>T= 50 años</c:v>
                </c15:tx>
              </c15:filteredSeriesTitle>
            </c:ext>
          </c:extLst>
        </c:ser>
        <c:ser>
          <c:idx val="7"/>
          <c:order val="7"/>
          <c:marker>
            <c:symbol val="none"/>
          </c:marker>
          <c:xVal>
            <c:numRef>
              <c:f>'Curvas IDF'!$B$22:$B$63</c:f>
              <c:numCache>
                <c:formatCode>General</c:formatCode>
                <c:ptCount val="4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</c:numCache>
            </c:numRef>
          </c:xVal>
          <c:yVal>
            <c:numRef>
              <c:f>'Curvas IDF'!$J$22:$J$63</c:f>
              <c:numCache>
                <c:formatCode>0.00</c:formatCode>
                <c:ptCount val="42"/>
                <c:pt idx="0">
                  <c:v>436.20648381469891</c:v>
                </c:pt>
                <c:pt idx="1">
                  <c:v>276.06561661052268</c:v>
                </c:pt>
                <c:pt idx="2">
                  <c:v>211.24774834365965</c:v>
                </c:pt>
                <c:pt idx="3">
                  <c:v>174.71593729662015</c:v>
                </c:pt>
                <c:pt idx="4">
                  <c:v>150.78978216726199</c:v>
                </c:pt>
                <c:pt idx="5">
                  <c:v>133.69411521368076</c:v>
                </c:pt>
                <c:pt idx="6">
                  <c:v>120.76119731211737</c:v>
                </c:pt>
                <c:pt idx="7">
                  <c:v>110.57392485244748</c:v>
                </c:pt>
                <c:pt idx="8">
                  <c:v>102.30386946568906</c:v>
                </c:pt>
                <c:pt idx="9">
                  <c:v>95.431580540776991</c:v>
                </c:pt>
                <c:pt idx="10">
                  <c:v>89.613397809487864</c:v>
                </c:pt>
                <c:pt idx="11">
                  <c:v>84.61210395336937</c:v>
                </c:pt>
                <c:pt idx="12">
                  <c:v>80.258216418677335</c:v>
                </c:pt>
                <c:pt idx="13">
                  <c:v>76.427140896779306</c:v>
                </c:pt>
                <c:pt idx="14">
                  <c:v>73.025053817394976</c:v>
                </c:pt>
                <c:pt idx="15">
                  <c:v>69.979837251579809</c:v>
                </c:pt>
                <c:pt idx="16">
                  <c:v>67.235064923509313</c:v>
                </c:pt>
                <c:pt idx="17">
                  <c:v>64.745898682435353</c:v>
                </c:pt>
                <c:pt idx="18">
                  <c:v>62.476219211666738</c:v>
                </c:pt>
                <c:pt idx="19">
                  <c:v>60.396576171247162</c:v>
                </c:pt>
                <c:pt idx="20">
                  <c:v>58.482695617853558</c:v>
                </c:pt>
                <c:pt idx="21">
                  <c:v>56.71437459272056</c:v>
                </c:pt>
                <c:pt idx="22">
                  <c:v>55.074649876755856</c:v>
                </c:pt>
                <c:pt idx="23">
                  <c:v>53.549164254338038</c:v>
                </c:pt>
                <c:pt idx="24">
                  <c:v>52.125677287523452</c:v>
                </c:pt>
                <c:pt idx="25">
                  <c:v>50.793683326117304</c:v>
                </c:pt>
                <c:pt idx="26">
                  <c:v>49.544110125265973</c:v>
                </c:pt>
                <c:pt idx="27">
                  <c:v>48.369078774197028</c:v>
                </c:pt>
                <c:pt idx="28">
                  <c:v>47.26171076845128</c:v>
                </c:pt>
                <c:pt idx="29">
                  <c:v>46.215971697201127</c:v>
                </c:pt>
                <c:pt idx="30">
                  <c:v>45.226543633906594</c:v>
                </c:pt>
                <c:pt idx="31">
                  <c:v>44.288720223077085</c:v>
                </c:pt>
                <c:pt idx="32">
                  <c:v>43.398319857897185</c:v>
                </c:pt>
                <c:pt idx="33">
                  <c:v>42.551613386475893</c:v>
                </c:pt>
                <c:pt idx="34">
                  <c:v>41.74526356808434</c:v>
                </c:pt>
                <c:pt idx="35">
                  <c:v>40.976274094912107</c:v>
                </c:pt>
                <c:pt idx="36">
                  <c:v>40.241946449295924</c:v>
                </c:pt>
                <c:pt idx="37">
                  <c:v>39.539843216749929</c:v>
                </c:pt>
                <c:pt idx="38">
                  <c:v>38.867756747343435</c:v>
                </c:pt>
                <c:pt idx="39">
                  <c:v>38.223682270992185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v>T= 100 años</c:v>
                </c15:tx>
              </c15:filteredSeriesTitle>
            </c:ext>
          </c:extLst>
        </c:ser>
        <c:ser>
          <c:idx val="8"/>
          <c:order val="8"/>
          <c:marker>
            <c:symbol val="none"/>
          </c:marker>
          <c:xVal>
            <c:numRef>
              <c:f>'Curvas IDF'!$B$22:$B$63</c:f>
              <c:numCache>
                <c:formatCode>General</c:formatCode>
                <c:ptCount val="42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</c:numCache>
            </c:numRef>
          </c:xVal>
          <c:yVal>
            <c:numRef>
              <c:f>'Curvas IDF'!$K$22:$K$63</c:f>
              <c:numCache>
                <c:formatCode>0.00</c:formatCode>
                <c:ptCount val="42"/>
                <c:pt idx="0">
                  <c:v>494.17129617521499</c:v>
                </c:pt>
                <c:pt idx="1">
                  <c:v>312.75028834230926</c:v>
                </c:pt>
                <c:pt idx="2">
                  <c:v>239.31916990355427</c:v>
                </c:pt>
                <c:pt idx="3">
                  <c:v>197.93286986769218</c:v>
                </c:pt>
                <c:pt idx="4">
                  <c:v>170.82731428455489</c:v>
                </c:pt>
                <c:pt idx="5">
                  <c:v>151.45990868445881</c:v>
                </c:pt>
                <c:pt idx="6">
                  <c:v>136.8084144039241</c:v>
                </c:pt>
                <c:pt idx="7">
                  <c:v>125.26741759924636</c:v>
                </c:pt>
                <c:pt idx="8">
                  <c:v>115.89840512108404</c:v>
                </c:pt>
                <c:pt idx="9">
                  <c:v>108.11289974295437</c:v>
                </c:pt>
                <c:pt idx="10">
                  <c:v>101.52157428497063</c:v>
                </c:pt>
                <c:pt idx="11">
                  <c:v>95.855689069745097</c:v>
                </c:pt>
                <c:pt idx="12">
                  <c:v>90.923240043302229</c:v>
                </c:pt>
                <c:pt idx="13">
                  <c:v>86.583076321192777</c:v>
                </c:pt>
                <c:pt idx="14">
                  <c:v>82.728906692585213</c:v>
                </c:pt>
                <c:pt idx="15">
                  <c:v>79.279029917937393</c:v>
                </c:pt>
                <c:pt idx="16">
                  <c:v>76.169521578660508</c:v>
                </c:pt>
                <c:pt idx="17">
                  <c:v>73.349585256325497</c:v>
                </c:pt>
                <c:pt idx="18">
                  <c:v>70.778301959105036</c:v>
                </c:pt>
                <c:pt idx="19">
                  <c:v>68.422307871446137</c:v>
                </c:pt>
                <c:pt idx="20">
                  <c:v>66.254103434125525</c:v>
                </c:pt>
                <c:pt idx="21">
                  <c:v>64.250801040722592</c:v>
                </c:pt>
                <c:pt idx="22">
                  <c:v>62.393183333684959</c:v>
                </c:pt>
                <c:pt idx="23">
                  <c:v>60.664985254797379</c:v>
                </c:pt>
                <c:pt idx="24">
                  <c:v>59.052339809164536</c:v>
                </c:pt>
                <c:pt idx="25">
                  <c:v>57.5433453149762</c:v>
                </c:pt>
                <c:pt idx="26">
                  <c:v>56.127723972234229</c:v>
                </c:pt>
                <c:pt idx="27">
                  <c:v>54.796549889890876</c:v>
                </c:pt>
                <c:pt idx="28">
                  <c:v>53.542030521089373</c:v>
                </c:pt>
                <c:pt idx="29">
                  <c:v>52.357329579045874</c:v>
                </c:pt>
                <c:pt idx="30">
                  <c:v>51.236422470480072</c:v>
                </c:pt>
                <c:pt idx="31">
                  <c:v>50.173977441098174</c:v>
                </c:pt>
                <c:pt idx="32">
                  <c:v>49.165257215924377</c:v>
                </c:pt>
                <c:pt idx="33">
                  <c:v>48.206037098875527</c:v>
                </c:pt>
                <c:pt idx="34">
                  <c:v>47.292536383708544</c:v>
                </c:pt>
                <c:pt idx="35">
                  <c:v>46.421360601589612</c:v>
                </c:pt>
                <c:pt idx="36">
                  <c:v>45.58945264534384</c:v>
                </c:pt>
                <c:pt idx="37">
                  <c:v>44.794051207378388</c:v>
                </c:pt>
                <c:pt idx="38">
                  <c:v>44.032655276662425</c:v>
                </c:pt>
                <c:pt idx="39">
                  <c:v>43.302993681473765</c:v>
                </c:pt>
              </c:numCache>
            </c:numRef>
          </c:yVal>
          <c:smooth val="1"/>
          <c:extLst>
            <c:ext xmlns:c15="http://schemas.microsoft.com/office/drawing/2012/chart" uri="{02D57815-91ED-43cb-92C2-25804820EDAC}">
              <c15:filteredSeriesTitle>
                <c15:tx>
                  <c:v>T= 200 años</c:v>
                </c15:tx>
              </c15:filteredSeriesTitl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1040"/>
        <c:axId val="6722128"/>
      </c:scatterChart>
      <c:valAx>
        <c:axId val="6721040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TIEMPO (min)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722128"/>
        <c:crosses val="autoZero"/>
        <c:crossBetween val="midCat"/>
      </c:valAx>
      <c:valAx>
        <c:axId val="6722128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s-CO"/>
                  <a:t>INTENSIDAD (mm/h)</a:t>
                </a:r>
              </a:p>
            </c:rich>
          </c:tx>
          <c:layout/>
          <c:overlay val="0"/>
        </c:title>
        <c:numFmt formatCode="0.00" sourceLinked="1"/>
        <c:majorTickMark val="none"/>
        <c:minorTickMark val="none"/>
        <c:tickLblPos val="nextTo"/>
        <c:crossAx val="6721040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baseline="0"/>
          </a:pPr>
          <a:endParaRPr lang="es-CO"/>
        </a:p>
      </c:txPr>
    </c:legend>
    <c:plotVisOnly val="1"/>
    <c:dispBlanksAs val="gap"/>
    <c:showDLblsOverMax val="0"/>
  </c:chart>
  <c:txPr>
    <a:bodyPr/>
    <a:lstStyle/>
    <a:p>
      <a:pPr>
        <a:defRPr sz="1200" baseline="0">
          <a:latin typeface="Arial" panose="020B060402020202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2 años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'Curvas IDF'!$B$22:$B$45</c:f>
              <c:numCache>
                <c:formatCode>General</c:formatCode>
                <c:ptCount val="2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</c:numCache>
            </c:numRef>
          </c:xVal>
          <c:yVal>
            <c:numRef>
              <c:f>'Curvas IDF'!$C$22:$C$45</c:f>
              <c:numCache>
                <c:formatCode>0.00</c:formatCode>
                <c:ptCount val="24"/>
                <c:pt idx="0">
                  <c:v>215.71359461912547</c:v>
                </c:pt>
                <c:pt idx="1">
                  <c:v>136.52045239909498</c:v>
                </c:pt>
                <c:pt idx="2">
                  <c:v>104.46660662147565</c:v>
                </c:pt>
                <c:pt idx="3">
                  <c:v>86.4008314179801</c:v>
                </c:pt>
                <c:pt idx="4">
                  <c:v>74.568827264274859</c:v>
                </c:pt>
                <c:pt idx="5">
                  <c:v>66.114648090416054</c:v>
                </c:pt>
                <c:pt idx="6">
                  <c:v>59.719038870986424</c:v>
                </c:pt>
                <c:pt idx="7">
                  <c:v>54.681211045911425</c:v>
                </c:pt>
                <c:pt idx="8">
                  <c:v>50.591488766737903</c:v>
                </c:pt>
                <c:pt idx="9">
                  <c:v>47.192992407193344</c:v>
                </c:pt>
                <c:pt idx="10">
                  <c:v>44.315774489335773</c:v>
                </c:pt>
                <c:pt idx="11">
                  <c:v>41.842525889234352</c:v>
                </c:pt>
                <c:pt idx="12">
                  <c:v>39.68943379747445</c:v>
                </c:pt>
                <c:pt idx="13">
                  <c:v>37.794883618259263</c:v>
                </c:pt>
                <c:pt idx="14">
                  <c:v>36.112477555232864</c:v>
                </c:pt>
                <c:pt idx="15">
                  <c:v>34.606551723821447</c:v>
                </c:pt>
                <c:pt idx="16">
                  <c:v>33.249202103244265</c:v>
                </c:pt>
                <c:pt idx="17">
                  <c:v>32.018255252635925</c:v>
                </c:pt>
                <c:pt idx="18">
                  <c:v>30.895849384224494</c:v>
                </c:pt>
                <c:pt idx="19">
                  <c:v>29.867420664297164</c:v>
                </c:pt>
                <c:pt idx="20">
                  <c:v>28.920965099873332</c:v>
                </c:pt>
                <c:pt idx="21">
                  <c:v>28.046491888388339</c:v>
                </c:pt>
                <c:pt idx="22">
                  <c:v>27.235612349016737</c:v>
                </c:pt>
                <c:pt idx="23">
                  <c:v>26.481226526335266</c:v>
                </c:pt>
              </c:numCache>
            </c:numRef>
          </c:yVal>
          <c:smooth val="1"/>
        </c:ser>
        <c:ser>
          <c:idx val="1"/>
          <c:order val="1"/>
          <c:tx>
            <c:v>10 años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'Curvas IDF'!$B$22:$B$45</c:f>
              <c:numCache>
                <c:formatCode>General</c:formatCode>
                <c:ptCount val="2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</c:numCache>
            </c:numRef>
          </c:xVal>
          <c:yVal>
            <c:numRef>
              <c:f>'Curvas IDF'!$F$22:$F$45</c:f>
              <c:numCache>
                <c:formatCode>0.00</c:formatCode>
                <c:ptCount val="24"/>
                <c:pt idx="0">
                  <c:v>288.198765834803</c:v>
                </c:pt>
                <c:pt idx="1">
                  <c:v>182.39474411474927</c:v>
                </c:pt>
                <c:pt idx="2">
                  <c:v>139.57000323701342</c:v>
                </c:pt>
                <c:pt idx="3">
                  <c:v>115.43367503438292</c:v>
                </c:pt>
                <c:pt idx="4">
                  <c:v>99.625821104402632</c:v>
                </c:pt>
                <c:pt idx="5">
                  <c:v>88.330825958851534</c:v>
                </c:pt>
                <c:pt idx="6">
                  <c:v>79.786131837668464</c:v>
                </c:pt>
                <c:pt idx="7">
                  <c:v>73.055467670496327</c:v>
                </c:pt>
                <c:pt idx="8">
                  <c:v>67.591496261805119</c:v>
                </c:pt>
                <c:pt idx="9">
                  <c:v>63.051019996300546</c:v>
                </c:pt>
                <c:pt idx="10">
                  <c:v>59.206984786426887</c:v>
                </c:pt>
                <c:pt idx="11">
                  <c:v>55.902662704128751</c:v>
                </c:pt>
                <c:pt idx="12">
                  <c:v>53.026077736595774</c:v>
                </c:pt>
                <c:pt idx="13">
                  <c:v>50.494911240455473</c:v>
                </c:pt>
                <c:pt idx="14">
                  <c:v>48.247174597554945</c:v>
                </c:pt>
                <c:pt idx="15">
                  <c:v>46.235219964756666</c:v>
                </c:pt>
                <c:pt idx="16">
                  <c:v>44.421766871327939</c:v>
                </c:pt>
                <c:pt idx="17">
                  <c:v>42.777191044848678</c:v>
                </c:pt>
                <c:pt idx="18">
                  <c:v>41.277628689434508</c:v>
                </c:pt>
                <c:pt idx="19">
                  <c:v>39.9036221584347</c:v>
                </c:pt>
                <c:pt idx="20">
                  <c:v>38.63913381653839</c:v>
                </c:pt>
                <c:pt idx="21">
                  <c:v>37.470815701258942</c:v>
                </c:pt>
                <c:pt idx="22">
                  <c:v>36.387460324884948</c:v>
                </c:pt>
                <c:pt idx="23">
                  <c:v>35.379581969123706</c:v>
                </c:pt>
              </c:numCache>
            </c:numRef>
          </c:yVal>
          <c:smooth val="1"/>
        </c:ser>
        <c:ser>
          <c:idx val="2"/>
          <c:order val="2"/>
          <c:tx>
            <c:v>25 años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'Curvas IDF'!$B$22:$B$45</c:f>
              <c:numCache>
                <c:formatCode>General</c:formatCode>
                <c:ptCount val="2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</c:numCache>
            </c:numRef>
          </c:xVal>
          <c:yVal>
            <c:numRef>
              <c:f>'Curvas IDF'!$H$22:$H$45</c:f>
              <c:numCache>
                <c:formatCode>0.00</c:formatCode>
                <c:ptCount val="24"/>
                <c:pt idx="0">
                  <c:v>339.87664160666446</c:v>
                </c:pt>
                <c:pt idx="1">
                  <c:v>215.10055012505458</c:v>
                </c:pt>
                <c:pt idx="2">
                  <c:v>164.59676304241461</c:v>
                </c:pt>
                <c:pt idx="3">
                  <c:v>136.13246984371128</c:v>
                </c:pt>
                <c:pt idx="4">
                  <c:v>117.49005723945301</c:v>
                </c:pt>
                <c:pt idx="5">
                  <c:v>104.16971908354999</c:v>
                </c:pt>
                <c:pt idx="6">
                  <c:v>94.092847542994605</c:v>
                </c:pt>
                <c:pt idx="7">
                  <c:v>86.155285679068925</c:v>
                </c:pt>
                <c:pt idx="8">
                  <c:v>79.711551449876254</c:v>
                </c:pt>
                <c:pt idx="9">
                  <c:v>74.356907338391636</c:v>
                </c:pt>
                <c:pt idx="10">
                  <c:v>69.82358543617876</c:v>
                </c:pt>
                <c:pt idx="11">
                  <c:v>65.926754411017555</c:v>
                </c:pt>
                <c:pt idx="12">
                  <c:v>62.53435946016014</c:v>
                </c:pt>
                <c:pt idx="13">
                  <c:v>59.549321111492837</c:v>
                </c:pt>
                <c:pt idx="14">
                  <c:v>56.898535362315933</c:v>
                </c:pt>
                <c:pt idx="15">
                  <c:v>54.525810476837357</c:v>
                </c:pt>
                <c:pt idx="16">
                  <c:v>52.387181099572551</c:v>
                </c:pt>
                <c:pt idx="17">
                  <c:v>50.447710931641048</c:v>
                </c:pt>
                <c:pt idx="18">
                  <c:v>48.679257080835548</c:v>
                </c:pt>
                <c:pt idx="19">
                  <c:v>47.058872885403154</c:v>
                </c:pt>
                <c:pt idx="20">
                  <c:v>45.567644948497822</c:v>
                </c:pt>
                <c:pt idx="21">
                  <c:v>44.18983184024524</c:v>
                </c:pt>
                <c:pt idx="22">
                  <c:v>42.912216421171671</c:v>
                </c:pt>
                <c:pt idx="23">
                  <c:v>41.723612057402356</c:v>
                </c:pt>
              </c:numCache>
            </c:numRef>
          </c:yVal>
          <c:smooth val="1"/>
        </c:ser>
        <c:ser>
          <c:idx val="3"/>
          <c:order val="3"/>
          <c:tx>
            <c:v>100 años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'Curvas IDF'!$B$22:$B$45</c:f>
              <c:numCache>
                <c:formatCode>General</c:formatCode>
                <c:ptCount val="2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</c:numCache>
            </c:numRef>
          </c:xVal>
          <c:yVal>
            <c:numRef>
              <c:f>'Curvas IDF'!$J$22:$J$45</c:f>
              <c:numCache>
                <c:formatCode>0.00</c:formatCode>
                <c:ptCount val="24"/>
                <c:pt idx="0">
                  <c:v>436.20648381469891</c:v>
                </c:pt>
                <c:pt idx="1">
                  <c:v>276.06561661052268</c:v>
                </c:pt>
                <c:pt idx="2">
                  <c:v>211.24774834365965</c:v>
                </c:pt>
                <c:pt idx="3">
                  <c:v>174.71593729662015</c:v>
                </c:pt>
                <c:pt idx="4">
                  <c:v>150.78978216726199</c:v>
                </c:pt>
                <c:pt idx="5">
                  <c:v>133.69411521368076</c:v>
                </c:pt>
                <c:pt idx="6">
                  <c:v>120.76119731211737</c:v>
                </c:pt>
                <c:pt idx="7">
                  <c:v>110.57392485244748</c:v>
                </c:pt>
                <c:pt idx="8">
                  <c:v>102.30386946568906</c:v>
                </c:pt>
                <c:pt idx="9">
                  <c:v>95.431580540776991</c:v>
                </c:pt>
                <c:pt idx="10">
                  <c:v>89.613397809487864</c:v>
                </c:pt>
                <c:pt idx="11">
                  <c:v>84.61210395336937</c:v>
                </c:pt>
                <c:pt idx="12">
                  <c:v>80.258216418677335</c:v>
                </c:pt>
                <c:pt idx="13">
                  <c:v>76.427140896779306</c:v>
                </c:pt>
                <c:pt idx="14">
                  <c:v>73.025053817394976</c:v>
                </c:pt>
                <c:pt idx="15">
                  <c:v>69.979837251579809</c:v>
                </c:pt>
                <c:pt idx="16">
                  <c:v>67.235064923509313</c:v>
                </c:pt>
                <c:pt idx="17">
                  <c:v>64.745898682435353</c:v>
                </c:pt>
                <c:pt idx="18">
                  <c:v>62.476219211666738</c:v>
                </c:pt>
                <c:pt idx="19">
                  <c:v>60.396576171247162</c:v>
                </c:pt>
                <c:pt idx="20">
                  <c:v>58.482695617853558</c:v>
                </c:pt>
                <c:pt idx="21">
                  <c:v>56.71437459272056</c:v>
                </c:pt>
                <c:pt idx="22">
                  <c:v>55.074649876755856</c:v>
                </c:pt>
                <c:pt idx="23">
                  <c:v>53.549164254338038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8656"/>
        <c:axId val="6730832"/>
      </c:scatterChart>
      <c:valAx>
        <c:axId val="6728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400" b="1"/>
                  <a:t>Tiempo</a:t>
                </a:r>
                <a:r>
                  <a:rPr lang="es-CO" sz="1400" b="1" baseline="0"/>
                  <a:t> (min)</a:t>
                </a:r>
                <a:endParaRPr lang="es-CO" sz="14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730832"/>
        <c:crosses val="autoZero"/>
        <c:crossBetween val="midCat"/>
      </c:valAx>
      <c:valAx>
        <c:axId val="6730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 sz="1400" b="1"/>
                  <a:t>Intensidad</a:t>
                </a:r>
                <a:r>
                  <a:rPr lang="es-CO" sz="1400" b="1" baseline="0"/>
                  <a:t> (mm)</a:t>
                </a:r>
                <a:endParaRPr lang="es-CO" sz="1400" b="1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728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Datos Observados</c:v>
          </c:tx>
          <c:marker>
            <c:symbol val="none"/>
          </c:marker>
          <c:xVal>
            <c:numRef>
              <c:f>'Chi cuadrado'!$U$4:$U$26</c:f>
              <c:numCache>
                <c:formatCode>0.00</c:formatCode>
                <c:ptCount val="23"/>
                <c:pt idx="0">
                  <c:v>24</c:v>
                </c:pt>
                <c:pt idx="1">
                  <c:v>12</c:v>
                </c:pt>
                <c:pt idx="2">
                  <c:v>8</c:v>
                </c:pt>
                <c:pt idx="3">
                  <c:v>6</c:v>
                </c:pt>
                <c:pt idx="4">
                  <c:v>4.8</c:v>
                </c:pt>
                <c:pt idx="5">
                  <c:v>4</c:v>
                </c:pt>
                <c:pt idx="6">
                  <c:v>3.4285714285714284</c:v>
                </c:pt>
                <c:pt idx="7">
                  <c:v>3</c:v>
                </c:pt>
                <c:pt idx="8">
                  <c:v>2.6666666666666665</c:v>
                </c:pt>
                <c:pt idx="9">
                  <c:v>2.4</c:v>
                </c:pt>
                <c:pt idx="10">
                  <c:v>2.1818181818181817</c:v>
                </c:pt>
                <c:pt idx="11">
                  <c:v>2</c:v>
                </c:pt>
                <c:pt idx="12">
                  <c:v>1.8461538461538463</c:v>
                </c:pt>
                <c:pt idx="13">
                  <c:v>1.7142857142857142</c:v>
                </c:pt>
                <c:pt idx="14">
                  <c:v>1.6</c:v>
                </c:pt>
                <c:pt idx="15">
                  <c:v>1.5</c:v>
                </c:pt>
                <c:pt idx="16">
                  <c:v>1.411764705882353</c:v>
                </c:pt>
                <c:pt idx="17">
                  <c:v>1.3333333333333333</c:v>
                </c:pt>
                <c:pt idx="18">
                  <c:v>1.263157894736842</c:v>
                </c:pt>
                <c:pt idx="19">
                  <c:v>1.2</c:v>
                </c:pt>
                <c:pt idx="20">
                  <c:v>1.1428571428571428</c:v>
                </c:pt>
                <c:pt idx="21">
                  <c:v>1.0909090909090908</c:v>
                </c:pt>
                <c:pt idx="22">
                  <c:v>1.0434782608695652</c:v>
                </c:pt>
              </c:numCache>
            </c:numRef>
          </c:xVal>
          <c:yVal>
            <c:numRef>
              <c:f>'Chi cuadrado'!$V$4:$V$26</c:f>
              <c:numCache>
                <c:formatCode>0.0</c:formatCode>
                <c:ptCount val="23"/>
                <c:pt idx="0">
                  <c:v>150</c:v>
                </c:pt>
                <c:pt idx="1">
                  <c:v>125</c:v>
                </c:pt>
                <c:pt idx="2">
                  <c:v>115</c:v>
                </c:pt>
                <c:pt idx="3">
                  <c:v>106</c:v>
                </c:pt>
                <c:pt idx="4">
                  <c:v>100</c:v>
                </c:pt>
                <c:pt idx="5">
                  <c:v>100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85.3</c:v>
                </c:pt>
                <c:pt idx="10">
                  <c:v>85</c:v>
                </c:pt>
                <c:pt idx="11">
                  <c:v>80</c:v>
                </c:pt>
                <c:pt idx="12">
                  <c:v>79</c:v>
                </c:pt>
                <c:pt idx="13">
                  <c:v>78.2</c:v>
                </c:pt>
                <c:pt idx="14">
                  <c:v>74</c:v>
                </c:pt>
                <c:pt idx="15">
                  <c:v>70</c:v>
                </c:pt>
                <c:pt idx="16">
                  <c:v>65</c:v>
                </c:pt>
                <c:pt idx="17">
                  <c:v>62.1</c:v>
                </c:pt>
                <c:pt idx="18">
                  <c:v>60</c:v>
                </c:pt>
                <c:pt idx="19">
                  <c:v>55</c:v>
                </c:pt>
                <c:pt idx="20">
                  <c:v>55</c:v>
                </c:pt>
                <c:pt idx="21">
                  <c:v>52.2</c:v>
                </c:pt>
                <c:pt idx="22">
                  <c:v>50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6480"/>
        <c:axId val="6722672"/>
      </c:scatterChart>
      <c:valAx>
        <c:axId val="6726480"/>
        <c:scaling>
          <c:logBase val="10"/>
          <c:orientation val="minMax"/>
        </c:scaling>
        <c:delete val="0"/>
        <c:axPos val="b"/>
        <c:majorGridlines/>
        <c:minorGridlines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PERIODO DE RETORNO (AÑOS)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722672"/>
        <c:crosses val="autoZero"/>
        <c:crossBetween val="midCat"/>
      </c:valAx>
      <c:valAx>
        <c:axId val="6722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P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726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DISTRIBUCIONES</a:t>
            </a:r>
            <a:r>
              <a:rPr lang="es-CO" baseline="0"/>
              <a:t> DE PROBABILIDAD vs DATOS OBSERVADOS</a:t>
            </a:r>
            <a:endParaRPr lang="es-CO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2"/>
          <c:tx>
            <c:v>Datos Observados</c:v>
          </c:tx>
          <c:spPr>
            <a:ln w="28575">
              <a:noFill/>
            </a:ln>
          </c:spPr>
          <c:xVal>
            <c:numRef>
              <c:f>'Chi cuadrado'!$U$4:$U$26</c:f>
              <c:numCache>
                <c:formatCode>0.00</c:formatCode>
                <c:ptCount val="23"/>
                <c:pt idx="0">
                  <c:v>24</c:v>
                </c:pt>
                <c:pt idx="1">
                  <c:v>12</c:v>
                </c:pt>
                <c:pt idx="2">
                  <c:v>8</c:v>
                </c:pt>
                <c:pt idx="3">
                  <c:v>6</c:v>
                </c:pt>
                <c:pt idx="4">
                  <c:v>4.8</c:v>
                </c:pt>
                <c:pt idx="5">
                  <c:v>4</c:v>
                </c:pt>
                <c:pt idx="6">
                  <c:v>3.4285714285714284</c:v>
                </c:pt>
                <c:pt idx="7">
                  <c:v>3</c:v>
                </c:pt>
                <c:pt idx="8">
                  <c:v>2.6666666666666665</c:v>
                </c:pt>
                <c:pt idx="9">
                  <c:v>2.4</c:v>
                </c:pt>
                <c:pt idx="10">
                  <c:v>2.1818181818181817</c:v>
                </c:pt>
                <c:pt idx="11">
                  <c:v>2</c:v>
                </c:pt>
                <c:pt idx="12">
                  <c:v>1.8461538461538463</c:v>
                </c:pt>
                <c:pt idx="13">
                  <c:v>1.7142857142857142</c:v>
                </c:pt>
                <c:pt idx="14">
                  <c:v>1.6</c:v>
                </c:pt>
                <c:pt idx="15">
                  <c:v>1.5</c:v>
                </c:pt>
                <c:pt idx="16">
                  <c:v>1.411764705882353</c:v>
                </c:pt>
                <c:pt idx="17">
                  <c:v>1.3333333333333333</c:v>
                </c:pt>
                <c:pt idx="18">
                  <c:v>1.263157894736842</c:v>
                </c:pt>
                <c:pt idx="19">
                  <c:v>1.2</c:v>
                </c:pt>
                <c:pt idx="20">
                  <c:v>1.1428571428571428</c:v>
                </c:pt>
                <c:pt idx="21">
                  <c:v>1.0909090909090908</c:v>
                </c:pt>
                <c:pt idx="22">
                  <c:v>1.0434782608695652</c:v>
                </c:pt>
              </c:numCache>
            </c:numRef>
          </c:xVal>
          <c:yVal>
            <c:numRef>
              <c:f>'Chi cuadrado'!$V$4:$V$26</c:f>
              <c:numCache>
                <c:formatCode>0.0</c:formatCode>
                <c:ptCount val="23"/>
                <c:pt idx="0">
                  <c:v>150</c:v>
                </c:pt>
                <c:pt idx="1">
                  <c:v>125</c:v>
                </c:pt>
                <c:pt idx="2">
                  <c:v>115</c:v>
                </c:pt>
                <c:pt idx="3">
                  <c:v>106</c:v>
                </c:pt>
                <c:pt idx="4">
                  <c:v>100</c:v>
                </c:pt>
                <c:pt idx="5">
                  <c:v>100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85.3</c:v>
                </c:pt>
                <c:pt idx="10">
                  <c:v>85</c:v>
                </c:pt>
                <c:pt idx="11">
                  <c:v>80</c:v>
                </c:pt>
                <c:pt idx="12">
                  <c:v>79</c:v>
                </c:pt>
                <c:pt idx="13">
                  <c:v>78.2</c:v>
                </c:pt>
                <c:pt idx="14">
                  <c:v>74</c:v>
                </c:pt>
                <c:pt idx="15">
                  <c:v>70</c:v>
                </c:pt>
                <c:pt idx="16">
                  <c:v>65</c:v>
                </c:pt>
                <c:pt idx="17">
                  <c:v>62.1</c:v>
                </c:pt>
                <c:pt idx="18">
                  <c:v>60</c:v>
                </c:pt>
                <c:pt idx="19">
                  <c:v>55</c:v>
                </c:pt>
                <c:pt idx="20">
                  <c:v>55</c:v>
                </c:pt>
                <c:pt idx="21">
                  <c:v>52.2</c:v>
                </c:pt>
                <c:pt idx="22">
                  <c:v>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7568"/>
        <c:axId val="6728112"/>
      </c:scatterChart>
      <c:scatterChart>
        <c:scatterStyle val="smoothMarker"/>
        <c:varyColors val="0"/>
        <c:ser>
          <c:idx val="1"/>
          <c:order val="0"/>
          <c:tx>
            <c:v>Gumbel</c:v>
          </c:tx>
          <c:marker>
            <c:symbol val="none"/>
          </c:marker>
          <c:xVal>
            <c:numRef>
              <c:f>'Chi cuadrado'!$U$4:$U$26</c:f>
              <c:numCache>
                <c:formatCode>0.00</c:formatCode>
                <c:ptCount val="23"/>
                <c:pt idx="0">
                  <c:v>24</c:v>
                </c:pt>
                <c:pt idx="1">
                  <c:v>12</c:v>
                </c:pt>
                <c:pt idx="2">
                  <c:v>8</c:v>
                </c:pt>
                <c:pt idx="3">
                  <c:v>6</c:v>
                </c:pt>
                <c:pt idx="4">
                  <c:v>4.8</c:v>
                </c:pt>
                <c:pt idx="5">
                  <c:v>4</c:v>
                </c:pt>
                <c:pt idx="6">
                  <c:v>3.4285714285714284</c:v>
                </c:pt>
                <c:pt idx="7">
                  <c:v>3</c:v>
                </c:pt>
                <c:pt idx="8">
                  <c:v>2.6666666666666665</c:v>
                </c:pt>
                <c:pt idx="9">
                  <c:v>2.4</c:v>
                </c:pt>
                <c:pt idx="10">
                  <c:v>2.1818181818181817</c:v>
                </c:pt>
                <c:pt idx="11">
                  <c:v>2</c:v>
                </c:pt>
                <c:pt idx="12">
                  <c:v>1.8461538461538463</c:v>
                </c:pt>
                <c:pt idx="13">
                  <c:v>1.7142857142857142</c:v>
                </c:pt>
                <c:pt idx="14">
                  <c:v>1.6</c:v>
                </c:pt>
                <c:pt idx="15">
                  <c:v>1.5</c:v>
                </c:pt>
                <c:pt idx="16">
                  <c:v>1.411764705882353</c:v>
                </c:pt>
                <c:pt idx="17">
                  <c:v>1.3333333333333333</c:v>
                </c:pt>
                <c:pt idx="18">
                  <c:v>1.263157894736842</c:v>
                </c:pt>
                <c:pt idx="19">
                  <c:v>1.2</c:v>
                </c:pt>
                <c:pt idx="20">
                  <c:v>1.1428571428571428</c:v>
                </c:pt>
                <c:pt idx="21">
                  <c:v>1.0909090909090908</c:v>
                </c:pt>
                <c:pt idx="22">
                  <c:v>1.0434782608695652</c:v>
                </c:pt>
              </c:numCache>
            </c:numRef>
          </c:xVal>
          <c:yVal>
            <c:numRef>
              <c:f>'Chi cuadrado'!$X$4:$X$26</c:f>
              <c:numCache>
                <c:formatCode>0.00</c:formatCode>
                <c:ptCount val="23"/>
                <c:pt idx="0">
                  <c:v>144.08156103869175</c:v>
                </c:pt>
                <c:pt idx="1">
                  <c:v>127.55574614016251</c:v>
                </c:pt>
                <c:pt idx="2">
                  <c:v>117.65833136886135</c:v>
                </c:pt>
                <c:pt idx="3">
                  <c:v>110.46145776019927</c:v>
                </c:pt>
                <c:pt idx="4">
                  <c:v>104.73276061238104</c:v>
                </c:pt>
                <c:pt idx="5">
                  <c:v>99.921936741529009</c:v>
                </c:pt>
                <c:pt idx="6">
                  <c:v>95.734034810101477</c:v>
                </c:pt>
                <c:pt idx="7">
                  <c:v>91.991510236894015</c:v>
                </c:pt>
                <c:pt idx="8">
                  <c:v>88.578222122348606</c:v>
                </c:pt>
                <c:pt idx="9">
                  <c:v>85.41305080538784</c:v>
                </c:pt>
                <c:pt idx="10">
                  <c:v>82.436039766825871</c:v>
                </c:pt>
                <c:pt idx="11">
                  <c:v>79.600437110674903</c:v>
                </c:pt>
                <c:pt idx="12">
                  <c:v>76.867718861932232</c:v>
                </c:pt>
                <c:pt idx="13">
                  <c:v>74.204154740790273</c:v>
                </c:pt>
                <c:pt idx="14">
                  <c:v>71.578103411761191</c:v>
                </c:pt>
                <c:pt idx="15">
                  <c:v>68.957464873176633</c:v>
                </c:pt>
                <c:pt idx="16">
                  <c:v>66.306717075735634</c:v>
                </c:pt>
                <c:pt idx="17">
                  <c:v>63.582688685395809</c:v>
                </c:pt>
                <c:pt idx="18">
                  <c:v>60.727388578967549</c:v>
                </c:pt>
                <c:pt idx="19">
                  <c:v>57.653825592635229</c:v>
                </c:pt>
                <c:pt idx="20">
                  <c:v>54.212906510622204</c:v>
                </c:pt>
                <c:pt idx="21">
                  <c:v>50.096416805265925</c:v>
                </c:pt>
                <c:pt idx="22">
                  <c:v>44.410886468119223</c:v>
                </c:pt>
              </c:numCache>
            </c:numRef>
          </c:yVal>
          <c:smooth val="1"/>
        </c:ser>
        <c:ser>
          <c:idx val="2"/>
          <c:order val="1"/>
          <c:tx>
            <c:v>Log Person III</c:v>
          </c:tx>
          <c:marker>
            <c:symbol val="none"/>
          </c:marker>
          <c:xVal>
            <c:numRef>
              <c:f>'Chi cuadrado'!$U$4:$U$26</c:f>
              <c:numCache>
                <c:formatCode>0.00</c:formatCode>
                <c:ptCount val="23"/>
                <c:pt idx="0">
                  <c:v>24</c:v>
                </c:pt>
                <c:pt idx="1">
                  <c:v>12</c:v>
                </c:pt>
                <c:pt idx="2">
                  <c:v>8</c:v>
                </c:pt>
                <c:pt idx="3">
                  <c:v>6</c:v>
                </c:pt>
                <c:pt idx="4">
                  <c:v>4.8</c:v>
                </c:pt>
                <c:pt idx="5">
                  <c:v>4</c:v>
                </c:pt>
                <c:pt idx="6">
                  <c:v>3.4285714285714284</c:v>
                </c:pt>
                <c:pt idx="7">
                  <c:v>3</c:v>
                </c:pt>
                <c:pt idx="8">
                  <c:v>2.6666666666666665</c:v>
                </c:pt>
                <c:pt idx="9">
                  <c:v>2.4</c:v>
                </c:pt>
                <c:pt idx="10">
                  <c:v>2.1818181818181817</c:v>
                </c:pt>
                <c:pt idx="11">
                  <c:v>2</c:v>
                </c:pt>
                <c:pt idx="12">
                  <c:v>1.8461538461538463</c:v>
                </c:pt>
                <c:pt idx="13">
                  <c:v>1.7142857142857142</c:v>
                </c:pt>
                <c:pt idx="14">
                  <c:v>1.6</c:v>
                </c:pt>
                <c:pt idx="15">
                  <c:v>1.5</c:v>
                </c:pt>
                <c:pt idx="16">
                  <c:v>1.411764705882353</c:v>
                </c:pt>
                <c:pt idx="17">
                  <c:v>1.3333333333333333</c:v>
                </c:pt>
                <c:pt idx="18">
                  <c:v>1.263157894736842</c:v>
                </c:pt>
                <c:pt idx="19">
                  <c:v>1.2</c:v>
                </c:pt>
                <c:pt idx="20">
                  <c:v>1.1428571428571428</c:v>
                </c:pt>
                <c:pt idx="21">
                  <c:v>1.0909090909090908</c:v>
                </c:pt>
                <c:pt idx="22">
                  <c:v>1.0434782608695652</c:v>
                </c:pt>
              </c:numCache>
            </c:numRef>
          </c:xVal>
          <c:yVal>
            <c:numRef>
              <c:f>'Chi cuadrado'!$AD$4:$AD$26</c:f>
              <c:numCache>
                <c:formatCode>0.00</c:formatCode>
                <c:ptCount val="23"/>
                <c:pt idx="0">
                  <c:v>134.70363497206668</c:v>
                </c:pt>
                <c:pt idx="1">
                  <c:v>120.48898226090446</c:v>
                </c:pt>
                <c:pt idx="2">
                  <c:v>111.99646544096939</c:v>
                </c:pt>
                <c:pt idx="3">
                  <c:v>105.8193333105757</c:v>
                </c:pt>
                <c:pt idx="4">
                  <c:v>100.89762709690882</c:v>
                </c:pt>
                <c:pt idx="5">
                  <c:v>96.760115611838131</c:v>
                </c:pt>
                <c:pt idx="6">
                  <c:v>93.154964030042834</c:v>
                </c:pt>
                <c:pt idx="7">
                  <c:v>89.930936501627386</c:v>
                </c:pt>
                <c:pt idx="8">
                  <c:v>86.989336375459146</c:v>
                </c:pt>
                <c:pt idx="9">
                  <c:v>84.261432717952516</c:v>
                </c:pt>
                <c:pt idx="10">
                  <c:v>81.696641693814783</c:v>
                </c:pt>
                <c:pt idx="11">
                  <c:v>79.255773018443563</c:v>
                </c:pt>
                <c:pt idx="12">
                  <c:v>76.906846193138591</c:v>
                </c:pt>
                <c:pt idx="13">
                  <c:v>74.622256742561149</c:v>
                </c:pt>
                <c:pt idx="14">
                  <c:v>72.376620055253014</c:v>
                </c:pt>
                <c:pt idx="15">
                  <c:v>70.144846980746252</c:v>
                </c:pt>
                <c:pt idx="16">
                  <c:v>67.900048490686487</c:v>
                </c:pt>
                <c:pt idx="17">
                  <c:v>65.610732509659584</c:v>
                </c:pt>
                <c:pt idx="18">
                  <c:v>63.236304387208186</c:v>
                </c:pt>
                <c:pt idx="19">
                  <c:v>60.71859856999896</c:v>
                </c:pt>
                <c:pt idx="20">
                  <c:v>57.963107540433263</c:v>
                </c:pt>
                <c:pt idx="21">
                  <c:v>54.787407277400149</c:v>
                </c:pt>
                <c:pt idx="22">
                  <c:v>50.716114670354692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7568"/>
        <c:axId val="6728112"/>
      </c:scatterChart>
      <c:valAx>
        <c:axId val="672756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PERIODO DE RETORNO (AÑOS)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728112"/>
        <c:crosses val="autoZero"/>
        <c:crossBetween val="midCat"/>
      </c:valAx>
      <c:valAx>
        <c:axId val="6728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P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727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T=2 años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'Tormenta de Diseño'!$L$25:$L$48</c:f>
              <c:numCache>
                <c:formatCode>General</c:formatCode>
                <c:ptCount val="24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  <c:pt idx="12">
                  <c:v>195</c:v>
                </c:pt>
                <c:pt idx="13">
                  <c:v>210</c:v>
                </c:pt>
                <c:pt idx="14">
                  <c:v>225</c:v>
                </c:pt>
                <c:pt idx="15">
                  <c:v>240</c:v>
                </c:pt>
                <c:pt idx="16">
                  <c:v>255</c:v>
                </c:pt>
                <c:pt idx="17">
                  <c:v>270</c:v>
                </c:pt>
                <c:pt idx="18">
                  <c:v>285</c:v>
                </c:pt>
                <c:pt idx="19">
                  <c:v>300</c:v>
                </c:pt>
                <c:pt idx="20">
                  <c:v>315</c:v>
                </c:pt>
                <c:pt idx="21">
                  <c:v>330</c:v>
                </c:pt>
                <c:pt idx="22">
                  <c:v>345</c:v>
                </c:pt>
                <c:pt idx="23">
                  <c:v>360</c:v>
                </c:pt>
              </c:numCache>
            </c:numRef>
          </c:cat>
          <c:val>
            <c:numRef>
              <c:f>'Tormenta de Diseño'!$U$25:$U$48</c:f>
              <c:numCache>
                <c:formatCode>0.00</c:formatCode>
                <c:ptCount val="24"/>
                <c:pt idx="0">
                  <c:v>5.638364295339473</c:v>
                </c:pt>
                <c:pt idx="1">
                  <c:v>5.638364295339473</c:v>
                </c:pt>
                <c:pt idx="2">
                  <c:v>9.0213828725431569</c:v>
                </c:pt>
                <c:pt idx="3">
                  <c:v>11.276728590678943</c:v>
                </c:pt>
                <c:pt idx="4">
                  <c:v>10.281723126795516</c:v>
                </c:pt>
                <c:pt idx="5">
                  <c:v>6.3017012712617557</c:v>
                </c:pt>
                <c:pt idx="6">
                  <c:v>6.3017012712617628</c:v>
                </c:pt>
                <c:pt idx="7">
                  <c:v>3.9136881579415146</c:v>
                </c:pt>
                <c:pt idx="8">
                  <c:v>3.3166848796114579</c:v>
                </c:pt>
                <c:pt idx="9">
                  <c:v>2.6533479036891592</c:v>
                </c:pt>
                <c:pt idx="10">
                  <c:v>1.6583424398057218</c:v>
                </c:pt>
                <c:pt idx="11">
                  <c:v>1.658342439805736</c:v>
                </c:pt>
                <c:pt idx="12">
                  <c:v>1.6583424398057218</c:v>
                </c:pt>
                <c:pt idx="13">
                  <c:v>1.658342439805736</c:v>
                </c:pt>
                <c:pt idx="14">
                  <c:v>1.1608397078640138</c:v>
                </c:pt>
                <c:pt idx="15">
                  <c:v>0.82917121990286091</c:v>
                </c:pt>
                <c:pt idx="16">
                  <c:v>0.82917121990286091</c:v>
                </c:pt>
                <c:pt idx="17">
                  <c:v>0.82917121990286091</c:v>
                </c:pt>
                <c:pt idx="18">
                  <c:v>0.82917121990286091</c:v>
                </c:pt>
                <c:pt idx="19">
                  <c:v>0.82917121990286091</c:v>
                </c:pt>
                <c:pt idx="20">
                  <c:v>0.82917121990286091</c:v>
                </c:pt>
                <c:pt idx="21">
                  <c:v>0.82917121990286091</c:v>
                </c:pt>
                <c:pt idx="22">
                  <c:v>0.82917121990287512</c:v>
                </c:pt>
                <c:pt idx="23">
                  <c:v>0.82917121990286091</c:v>
                </c:pt>
              </c:numCache>
            </c:numRef>
          </c:val>
        </c:ser>
        <c:ser>
          <c:idx val="1"/>
          <c:order val="1"/>
          <c:tx>
            <c:v>T=10 años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'Tormenta de Diseño'!$L$25:$L$48</c:f>
              <c:numCache>
                <c:formatCode>General</c:formatCode>
                <c:ptCount val="24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  <c:pt idx="12">
                  <c:v>195</c:v>
                </c:pt>
                <c:pt idx="13">
                  <c:v>210</c:v>
                </c:pt>
                <c:pt idx="14">
                  <c:v>225</c:v>
                </c:pt>
                <c:pt idx="15">
                  <c:v>240</c:v>
                </c:pt>
                <c:pt idx="16">
                  <c:v>255</c:v>
                </c:pt>
                <c:pt idx="17">
                  <c:v>270</c:v>
                </c:pt>
                <c:pt idx="18">
                  <c:v>285</c:v>
                </c:pt>
                <c:pt idx="19">
                  <c:v>300</c:v>
                </c:pt>
                <c:pt idx="20">
                  <c:v>315</c:v>
                </c:pt>
                <c:pt idx="21">
                  <c:v>330</c:v>
                </c:pt>
                <c:pt idx="22">
                  <c:v>345</c:v>
                </c:pt>
                <c:pt idx="23">
                  <c:v>360</c:v>
                </c:pt>
              </c:numCache>
            </c:numRef>
          </c:cat>
          <c:val>
            <c:numRef>
              <c:f>'Tormenta de Diseño'!$W$25:$W$48</c:f>
              <c:numCache>
                <c:formatCode>0.00</c:formatCode>
                <c:ptCount val="24"/>
                <c:pt idx="0">
                  <c:v>8.7219854923336726</c:v>
                </c:pt>
                <c:pt idx="1">
                  <c:v>8.7219854923336726</c:v>
                </c:pt>
                <c:pt idx="2">
                  <c:v>13.955176787733883</c:v>
                </c:pt>
                <c:pt idx="3">
                  <c:v>17.443970984667345</c:v>
                </c:pt>
                <c:pt idx="4">
                  <c:v>15.904797074255505</c:v>
                </c:pt>
                <c:pt idx="5">
                  <c:v>9.7481014326082231</c:v>
                </c:pt>
                <c:pt idx="6">
                  <c:v>9.7481014326082089</c:v>
                </c:pt>
                <c:pt idx="7">
                  <c:v>6.0540840476198525</c:v>
                </c:pt>
                <c:pt idx="8">
                  <c:v>5.1305797013727528</c:v>
                </c:pt>
                <c:pt idx="9">
                  <c:v>4.104463761098188</c:v>
                </c:pt>
                <c:pt idx="10">
                  <c:v>2.5652898506863835</c:v>
                </c:pt>
                <c:pt idx="11">
                  <c:v>2.5652898506863693</c:v>
                </c:pt>
                <c:pt idx="12">
                  <c:v>2.5652898506863835</c:v>
                </c:pt>
                <c:pt idx="13">
                  <c:v>2.5652898506863693</c:v>
                </c:pt>
                <c:pt idx="14">
                  <c:v>1.7957028954804599</c:v>
                </c:pt>
                <c:pt idx="15">
                  <c:v>1.2826449253431917</c:v>
                </c:pt>
                <c:pt idx="16">
                  <c:v>1.2826449253431775</c:v>
                </c:pt>
                <c:pt idx="17">
                  <c:v>1.2826449253431917</c:v>
                </c:pt>
                <c:pt idx="18">
                  <c:v>1.2826449253431917</c:v>
                </c:pt>
                <c:pt idx="19">
                  <c:v>1.2826449253431775</c:v>
                </c:pt>
                <c:pt idx="20">
                  <c:v>1.2826449253431775</c:v>
                </c:pt>
                <c:pt idx="21">
                  <c:v>1.2826449253431917</c:v>
                </c:pt>
                <c:pt idx="22">
                  <c:v>1.2826449253431917</c:v>
                </c:pt>
                <c:pt idx="23">
                  <c:v>1.2826449253431917</c:v>
                </c:pt>
              </c:numCache>
            </c:numRef>
          </c:val>
        </c:ser>
        <c:ser>
          <c:idx val="2"/>
          <c:order val="2"/>
          <c:tx>
            <c:v>T=25 años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'Tormenta de Diseño'!$L$25:$L$48</c:f>
              <c:numCache>
                <c:formatCode>General</c:formatCode>
                <c:ptCount val="24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  <c:pt idx="12">
                  <c:v>195</c:v>
                </c:pt>
                <c:pt idx="13">
                  <c:v>210</c:v>
                </c:pt>
                <c:pt idx="14">
                  <c:v>225</c:v>
                </c:pt>
                <c:pt idx="15">
                  <c:v>240</c:v>
                </c:pt>
                <c:pt idx="16">
                  <c:v>255</c:v>
                </c:pt>
                <c:pt idx="17">
                  <c:v>270</c:v>
                </c:pt>
                <c:pt idx="18">
                  <c:v>285</c:v>
                </c:pt>
                <c:pt idx="19">
                  <c:v>300</c:v>
                </c:pt>
                <c:pt idx="20">
                  <c:v>315</c:v>
                </c:pt>
                <c:pt idx="21">
                  <c:v>330</c:v>
                </c:pt>
                <c:pt idx="22">
                  <c:v>345</c:v>
                </c:pt>
                <c:pt idx="23">
                  <c:v>360</c:v>
                </c:pt>
              </c:numCache>
            </c:numRef>
          </c:cat>
          <c:val>
            <c:numRef>
              <c:f>'Tormenta de Diseño'!$X$25:$X$48</c:f>
              <c:numCache>
                <c:formatCode>0.00</c:formatCode>
                <c:ptCount val="24"/>
                <c:pt idx="0">
                  <c:v>10.274009707121717</c:v>
                </c:pt>
                <c:pt idx="1">
                  <c:v>10.274009707121717</c:v>
                </c:pt>
                <c:pt idx="2">
                  <c:v>16.438415531394746</c:v>
                </c:pt>
                <c:pt idx="3">
                  <c:v>20.548019414243427</c:v>
                </c:pt>
                <c:pt idx="4">
                  <c:v>18.734958877692549</c:v>
                </c:pt>
                <c:pt idx="5">
                  <c:v>11.482716731488964</c:v>
                </c:pt>
                <c:pt idx="6">
                  <c:v>11.482716731488978</c:v>
                </c:pt>
                <c:pt idx="7">
                  <c:v>7.1313714437668381</c:v>
                </c:pt>
                <c:pt idx="8">
                  <c:v>6.0435351218362996</c:v>
                </c:pt>
                <c:pt idx="9">
                  <c:v>4.8348280974690567</c:v>
                </c:pt>
                <c:pt idx="10">
                  <c:v>3.0217675609181356</c:v>
                </c:pt>
                <c:pt idx="11">
                  <c:v>3.021767560918164</c:v>
                </c:pt>
                <c:pt idx="12">
                  <c:v>3.0217675609181498</c:v>
                </c:pt>
                <c:pt idx="13">
                  <c:v>3.0217675609181498</c:v>
                </c:pt>
                <c:pt idx="14">
                  <c:v>2.1152372926427176</c:v>
                </c:pt>
                <c:pt idx="15">
                  <c:v>1.5108837804590962</c:v>
                </c:pt>
                <c:pt idx="16">
                  <c:v>1.5108837804590678</c:v>
                </c:pt>
                <c:pt idx="17">
                  <c:v>1.5108837804590678</c:v>
                </c:pt>
                <c:pt idx="18">
                  <c:v>1.5108837804590678</c:v>
                </c:pt>
                <c:pt idx="19">
                  <c:v>1.5108837804590678</c:v>
                </c:pt>
                <c:pt idx="20">
                  <c:v>1.5108837804590678</c:v>
                </c:pt>
                <c:pt idx="21">
                  <c:v>1.5108837804590678</c:v>
                </c:pt>
                <c:pt idx="22">
                  <c:v>1.5108837804590962</c:v>
                </c:pt>
                <c:pt idx="23">
                  <c:v>1.5108837804590678</c:v>
                </c:pt>
              </c:numCache>
            </c:numRef>
          </c:val>
        </c:ser>
        <c:ser>
          <c:idx val="3"/>
          <c:order val="3"/>
          <c:tx>
            <c:v>T=100 años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'Tormenta de Diseño'!$L$25:$L$48</c:f>
              <c:numCache>
                <c:formatCode>General</c:formatCode>
                <c:ptCount val="24"/>
                <c:pt idx="0">
                  <c:v>15</c:v>
                </c:pt>
                <c:pt idx="1">
                  <c:v>30</c:v>
                </c:pt>
                <c:pt idx="2">
                  <c:v>45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105</c:v>
                </c:pt>
                <c:pt idx="7">
                  <c:v>120</c:v>
                </c:pt>
                <c:pt idx="8">
                  <c:v>135</c:v>
                </c:pt>
                <c:pt idx="9">
                  <c:v>150</c:v>
                </c:pt>
                <c:pt idx="10">
                  <c:v>165</c:v>
                </c:pt>
                <c:pt idx="11">
                  <c:v>180</c:v>
                </c:pt>
                <c:pt idx="12">
                  <c:v>195</c:v>
                </c:pt>
                <c:pt idx="13">
                  <c:v>210</c:v>
                </c:pt>
                <c:pt idx="14">
                  <c:v>225</c:v>
                </c:pt>
                <c:pt idx="15">
                  <c:v>240</c:v>
                </c:pt>
                <c:pt idx="16">
                  <c:v>255</c:v>
                </c:pt>
                <c:pt idx="17">
                  <c:v>270</c:v>
                </c:pt>
                <c:pt idx="18">
                  <c:v>285</c:v>
                </c:pt>
                <c:pt idx="19">
                  <c:v>300</c:v>
                </c:pt>
                <c:pt idx="20">
                  <c:v>315</c:v>
                </c:pt>
                <c:pt idx="21">
                  <c:v>330</c:v>
                </c:pt>
                <c:pt idx="22">
                  <c:v>345</c:v>
                </c:pt>
                <c:pt idx="23">
                  <c:v>360</c:v>
                </c:pt>
              </c:numCache>
            </c:numRef>
          </c:cat>
          <c:val>
            <c:numRef>
              <c:f>'Tormenta de Diseño'!$Z$25:$Z$48</c:f>
              <c:numCache>
                <c:formatCode>0.00</c:formatCode>
                <c:ptCount val="24"/>
                <c:pt idx="0">
                  <c:v>12.568268542452829</c:v>
                </c:pt>
                <c:pt idx="1">
                  <c:v>12.568268542452829</c:v>
                </c:pt>
                <c:pt idx="2">
                  <c:v>20.109229667924541</c:v>
                </c:pt>
                <c:pt idx="3">
                  <c:v>25.136537084905662</c:v>
                </c:pt>
                <c:pt idx="4">
                  <c:v>22.918607342119856</c:v>
                </c:pt>
                <c:pt idx="5">
                  <c:v>14.046888370976674</c:v>
                </c:pt>
                <c:pt idx="6">
                  <c:v>14.046888370976674</c:v>
                </c:pt>
                <c:pt idx="7">
                  <c:v>8.7238569882908052</c:v>
                </c:pt>
                <c:pt idx="8">
                  <c:v>7.3930991426193202</c:v>
                </c:pt>
                <c:pt idx="9">
                  <c:v>5.9144793140954164</c:v>
                </c:pt>
                <c:pt idx="10">
                  <c:v>3.6965495713096459</c:v>
                </c:pt>
                <c:pt idx="11">
                  <c:v>3.6965495713096459</c:v>
                </c:pt>
                <c:pt idx="12">
                  <c:v>3.6965495713097027</c:v>
                </c:pt>
                <c:pt idx="13">
                  <c:v>3.6965495713096743</c:v>
                </c:pt>
                <c:pt idx="14">
                  <c:v>2.5875846999167607</c:v>
                </c:pt>
                <c:pt idx="15">
                  <c:v>1.8482747856548087</c:v>
                </c:pt>
                <c:pt idx="16">
                  <c:v>1.8482747856548372</c:v>
                </c:pt>
                <c:pt idx="17">
                  <c:v>1.8482747856548087</c:v>
                </c:pt>
                <c:pt idx="18">
                  <c:v>1.8482747856548372</c:v>
                </c:pt>
                <c:pt idx="19">
                  <c:v>1.8482747856547803</c:v>
                </c:pt>
                <c:pt idx="20">
                  <c:v>1.8482747856548372</c:v>
                </c:pt>
                <c:pt idx="21">
                  <c:v>1.8482747856548372</c:v>
                </c:pt>
                <c:pt idx="22">
                  <c:v>1.8482747856548087</c:v>
                </c:pt>
                <c:pt idx="23">
                  <c:v>1.8482747856548372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6727024"/>
        <c:axId val="6729200"/>
      </c:barChart>
      <c:catAx>
        <c:axId val="6727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Tiempo</a:t>
                </a:r>
                <a:r>
                  <a:rPr lang="es-CO" baseline="0"/>
                  <a:t> (min)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729200"/>
        <c:crosses val="autoZero"/>
        <c:auto val="1"/>
        <c:lblAlgn val="ctr"/>
        <c:lblOffset val="100"/>
        <c:noMultiLvlLbl val="0"/>
      </c:catAx>
      <c:valAx>
        <c:axId val="672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Precipitación</a:t>
                </a:r>
                <a:r>
                  <a:rPr lang="es-CO" baseline="0"/>
                  <a:t> (mm)</a:t>
                </a:r>
                <a:endParaRPr lang="es-CO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727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104775</xdr:colOff>
      <xdr:row>29</xdr:row>
      <xdr:rowOff>19050</xdr:rowOff>
    </xdr:from>
    <xdr:to>
      <xdr:col>19</xdr:col>
      <xdr:colOff>533400</xdr:colOff>
      <xdr:row>45</xdr:row>
      <xdr:rowOff>142875</xdr:rowOff>
    </xdr:to>
    <xdr:graphicFrame macro="">
      <xdr:nvGraphicFramePr>
        <xdr:cNvPr id="2" name="Chart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9525</xdr:colOff>
      <xdr:row>13</xdr:row>
      <xdr:rowOff>23812</xdr:rowOff>
    </xdr:from>
    <xdr:ext cx="2476500" cy="7350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2 CuadroTexto"/>
            <xdr:cNvSpPr txBox="1"/>
          </xdr:nvSpPr>
          <xdr:spPr>
            <a:xfrm>
              <a:off x="1638300" y="2500312"/>
              <a:ext cx="2476500" cy="735073"/>
            </a:xfrm>
            <a:prstGeom prst="rect">
              <a:avLst/>
            </a:prstGeom>
            <a:solidFill>
              <a:schemeClr val="tx2">
                <a:lumMod val="20000"/>
                <a:lumOff val="80000"/>
              </a:schemeClr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O" sz="1400" b="0" i="1">
                        <a:latin typeface="Cambria Math"/>
                      </a:rPr>
                      <m:t>𝑖</m:t>
                    </m:r>
                    <m:r>
                      <a:rPr lang="es-CO" sz="1400" b="0" i="1">
                        <a:latin typeface="Cambria Math"/>
                      </a:rPr>
                      <m:t>=</m:t>
                    </m:r>
                    <m:f>
                      <m:fPr>
                        <m:ctrlPr>
                          <a:rPr lang="es-CO" sz="14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O" sz="14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𝑎</m:t>
                        </m:r>
                        <m:r>
                          <a:rPr lang="es-CO" sz="14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∗</m:t>
                        </m:r>
                        <m:sSup>
                          <m:sSupPr>
                            <m:ctrlPr>
                              <a:rPr lang="es-CO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es-CO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𝑇</m:t>
                            </m:r>
                          </m:e>
                          <m:sup>
                            <m:r>
                              <a:rPr lang="es-CO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𝑏</m:t>
                            </m:r>
                          </m:sup>
                        </m:sSup>
                        <m:r>
                          <a:rPr lang="es-CO" sz="1400" b="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∗</m:t>
                        </m:r>
                        <m:sSup>
                          <m:sSupPr>
                            <m:ctrlPr>
                              <a:rPr lang="es-CO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r>
                              <a:rPr lang="es-CO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𝑀</m:t>
                            </m:r>
                          </m:e>
                          <m:sup>
                            <m:r>
                              <a:rPr lang="es-CO" sz="14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𝑑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s-CO" sz="14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s-CO" sz="1400" b="0" i="1">
                                    <a:latin typeface="Cambria Math" panose="02040503050406030204" pitchFamily="18" charset="0"/>
                                  </a:rPr>
                                </m:ctrlPr>
                              </m:dPr>
                              <m:e>
                                <m:f>
                                  <m:fPr>
                                    <m:ctrlPr>
                                      <a:rPr lang="es-CO" sz="14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fPr>
                                  <m:num>
                                    <m:r>
                                      <a:rPr lang="es-CO" sz="14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𝑡</m:t>
                                    </m:r>
                                  </m:num>
                                  <m:den>
                                    <m:r>
                                      <a:rPr lang="es-CO" sz="14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/>
                                        <a:ea typeface="+mn-ea"/>
                                        <a:cs typeface="+mn-cs"/>
                                      </a:rPr>
                                      <m:t>60</m:t>
                                    </m:r>
                                  </m:den>
                                </m:f>
                              </m:e>
                            </m:d>
                          </m:e>
                          <m:sup>
                            <m:r>
                              <a:rPr lang="es-CO" sz="1400" b="0" i="1">
                                <a:latin typeface="Cambria Math"/>
                              </a:rPr>
                              <m:t>𝑐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s-CO" sz="1400"/>
            </a:p>
          </xdr:txBody>
        </xdr:sp>
      </mc:Choice>
      <mc:Fallback xmlns="">
        <xdr:sp macro="" textlink="">
          <xdr:nvSpPr>
            <xdr:cNvPr id="3" name="2 CuadroTexto"/>
            <xdr:cNvSpPr txBox="1"/>
          </xdr:nvSpPr>
          <xdr:spPr>
            <a:xfrm>
              <a:off x="1638300" y="2500312"/>
              <a:ext cx="2476500" cy="735073"/>
            </a:xfrm>
            <a:prstGeom prst="rect">
              <a:avLst/>
            </a:prstGeom>
            <a:solidFill>
              <a:schemeClr val="tx2">
                <a:lumMod val="20000"/>
                <a:lumOff val="80000"/>
              </a:schemeClr>
            </a:solidFill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pPr/>
              <a:r>
                <a:rPr lang="es-CO" sz="1400" b="0" i="0">
                  <a:latin typeface="Cambria Math"/>
                </a:rPr>
                <a:t>𝑖=(</a:t>
              </a:r>
              <a:r>
                <a:rPr lang="es-CO" sz="1400" b="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𝑎∗𝑇^𝑏∗𝑀^𝑑)/(𝑡/60)^</a:t>
              </a:r>
              <a:r>
                <a:rPr lang="es-CO" sz="1400" b="0" i="0">
                  <a:latin typeface="Cambria Math"/>
                </a:rPr>
                <a:t>𝑐 </a:t>
              </a:r>
              <a:endParaRPr lang="es-CO" sz="1400"/>
            </a:p>
          </xdr:txBody>
        </xdr:sp>
      </mc:Fallback>
    </mc:AlternateContent>
    <xdr:clientData/>
  </xdr:oneCellAnchor>
  <xdr:twoCellAnchor>
    <xdr:from>
      <xdr:col>13</xdr:col>
      <xdr:colOff>390525</xdr:colOff>
      <xdr:row>20</xdr:row>
      <xdr:rowOff>176211</xdr:rowOff>
    </xdr:from>
    <xdr:to>
      <xdr:col>27</xdr:col>
      <xdr:colOff>219075</xdr:colOff>
      <xdr:row>56</xdr:row>
      <xdr:rowOff>57150</xdr:rowOff>
    </xdr:to>
    <xdr:graphicFrame macro="">
      <xdr:nvGraphicFramePr>
        <xdr:cNvPr id="6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29</xdr:col>
      <xdr:colOff>557891</xdr:colOff>
      <xdr:row>58</xdr:row>
      <xdr:rowOff>23132</xdr:rowOff>
    </xdr:from>
    <xdr:to>
      <xdr:col>40</xdr:col>
      <xdr:colOff>81642</xdr:colOff>
      <xdr:row>86</xdr:row>
      <xdr:rowOff>13607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1162050</xdr:colOff>
      <xdr:row>31</xdr:row>
      <xdr:rowOff>0</xdr:rowOff>
    </xdr:from>
    <xdr:to>
      <xdr:col>13</xdr:col>
      <xdr:colOff>571500</xdr:colOff>
      <xdr:row>74</xdr:row>
      <xdr:rowOff>133350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6362700"/>
          <a:ext cx="7962900" cy="832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152401</xdr:colOff>
      <xdr:row>8</xdr:row>
      <xdr:rowOff>114299</xdr:rowOff>
    </xdr:from>
    <xdr:to>
      <xdr:col>42</xdr:col>
      <xdr:colOff>381000</xdr:colOff>
      <xdr:row>39</xdr:row>
      <xdr:rowOff>104775</xdr:rowOff>
    </xdr:to>
    <xdr:graphicFrame macro="">
      <xdr:nvGraphicFramePr>
        <xdr:cNvPr id="2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32</xdr:col>
      <xdr:colOff>180975</xdr:colOff>
      <xdr:row>41</xdr:row>
      <xdr:rowOff>76200</xdr:rowOff>
    </xdr:from>
    <xdr:to>
      <xdr:col>42</xdr:col>
      <xdr:colOff>238125</xdr:colOff>
      <xdr:row>65</xdr:row>
      <xdr:rowOff>0</xdr:rowOff>
    </xdr:to>
    <xdr:graphicFrame macro="">
      <xdr:nvGraphicFramePr>
        <xdr:cNvPr id="3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214311</xdr:colOff>
      <xdr:row>51</xdr:row>
      <xdr:rowOff>109536</xdr:rowOff>
    </xdr:from>
    <xdr:to>
      <xdr:col>19</xdr:col>
      <xdr:colOff>609600</xdr:colOff>
      <xdr:row>69</xdr:row>
      <xdr:rowOff>47625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vid\AQUA-ING\proyecto%20ETSA\Hidrologico%20Payande\anexos%20sumidero%20payande\Tiempo%20de%20Concentraci&#243;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c"/>
    </sheetNames>
    <sheetDataSet>
      <sheetData sheetId="0">
        <row r="7">
          <cell r="F7">
            <v>1</v>
          </cell>
          <cell r="M7">
            <v>0.2378913637424864</v>
          </cell>
          <cell r="N7">
            <v>0.24409287815806702</v>
          </cell>
          <cell r="O7">
            <v>0.39701562835293847</v>
          </cell>
          <cell r="P7">
            <v>9.1170127963195596E-2</v>
          </cell>
        </row>
        <row r="8">
          <cell r="F8">
            <v>2</v>
          </cell>
          <cell r="M8">
            <v>0.20810777731985608</v>
          </cell>
          <cell r="N8">
            <v>0.24409287815806702</v>
          </cell>
          <cell r="O8">
            <v>0.39701562835293847</v>
          </cell>
          <cell r="P8">
            <v>9.1170127963195596E-2</v>
          </cell>
        </row>
        <row r="9">
          <cell r="F9">
            <v>3</v>
          </cell>
          <cell r="M9">
            <v>0.13827607179156651</v>
          </cell>
          <cell r="N9">
            <v>0.24409287815806702</v>
          </cell>
          <cell r="O9">
            <v>0.39701562835293847</v>
          </cell>
          <cell r="P9">
            <v>9.1170127963195596E-2</v>
          </cell>
        </row>
        <row r="10">
          <cell r="F10">
            <v>4</v>
          </cell>
          <cell r="M10">
            <v>0.38067998910459083</v>
          </cell>
          <cell r="N10">
            <v>0.24409287815806702</v>
          </cell>
          <cell r="O10">
            <v>0.39701562835293847</v>
          </cell>
          <cell r="P10">
            <v>9.1170127963195596E-2</v>
          </cell>
        </row>
        <row r="11">
          <cell r="F11">
            <v>5</v>
          </cell>
          <cell r="M11">
            <v>0.13785831930881251</v>
          </cell>
          <cell r="N11">
            <v>0.24409287815806702</v>
          </cell>
          <cell r="O11">
            <v>0.39701562835293847</v>
          </cell>
          <cell r="P11">
            <v>9.1170127963195596E-2</v>
          </cell>
        </row>
        <row r="12">
          <cell r="F12">
            <v>6</v>
          </cell>
          <cell r="M12">
            <v>0.20196926430698006</v>
          </cell>
          <cell r="N12">
            <v>0.24409287815806702</v>
          </cell>
          <cell r="O12">
            <v>0.39701562835293847</v>
          </cell>
          <cell r="P12">
            <v>9.1170127963195596E-2</v>
          </cell>
        </row>
        <row r="13">
          <cell r="F13">
            <v>7</v>
          </cell>
          <cell r="M13">
            <v>0.65095269907629461</v>
          </cell>
          <cell r="N13">
            <v>0.24409287815806702</v>
          </cell>
          <cell r="O13">
            <v>0.39701562835293847</v>
          </cell>
          <cell r="P13">
            <v>9.1170127963195596E-2</v>
          </cell>
        </row>
        <row r="14">
          <cell r="F14">
            <v>8</v>
          </cell>
          <cell r="M14">
            <v>0.31849895751764834</v>
          </cell>
          <cell r="N14">
            <v>0.24409287815806702</v>
          </cell>
          <cell r="O14">
            <v>0.39701562835293847</v>
          </cell>
          <cell r="P14">
            <v>9.1170127963195596E-2</v>
          </cell>
        </row>
        <row r="15">
          <cell r="F15">
            <v>9</v>
          </cell>
          <cell r="M15">
            <v>0.13048472807352399</v>
          </cell>
          <cell r="N15">
            <v>0.24409287815806702</v>
          </cell>
          <cell r="O15">
            <v>0.39701562835293847</v>
          </cell>
          <cell r="P15">
            <v>9.1170127963195596E-2</v>
          </cell>
        </row>
        <row r="16">
          <cell r="F16">
            <v>10</v>
          </cell>
          <cell r="M16">
            <v>0.32068704784483032</v>
          </cell>
          <cell r="N16">
            <v>0.24409287815806702</v>
          </cell>
          <cell r="O16">
            <v>0.39701562835293847</v>
          </cell>
          <cell r="P16">
            <v>9.1170127963195596E-2</v>
          </cell>
        </row>
        <row r="17">
          <cell r="F17">
            <v>11</v>
          </cell>
          <cell r="M17">
            <v>0.24162642629056005</v>
          </cell>
          <cell r="N17">
            <v>0.24409287815806702</v>
          </cell>
          <cell r="O17">
            <v>0.39701562835293847</v>
          </cell>
          <cell r="P17">
            <v>9.1170127963195596E-2</v>
          </cell>
        </row>
        <row r="18">
          <cell r="F18">
            <v>12</v>
          </cell>
          <cell r="M18">
            <v>0.22064612004060369</v>
          </cell>
          <cell r="N18">
            <v>0.24409287815806702</v>
          </cell>
          <cell r="O18">
            <v>0.39701562835293847</v>
          </cell>
          <cell r="P18">
            <v>9.1170127963195596E-2</v>
          </cell>
        </row>
        <row r="19">
          <cell r="F19">
            <v>13</v>
          </cell>
          <cell r="M19">
            <v>8.1720785200223606E-2</v>
          </cell>
          <cell r="N19">
            <v>0.24409287815806702</v>
          </cell>
          <cell r="O19">
            <v>0.39701562835293847</v>
          </cell>
          <cell r="P19">
            <v>9.1170127963195596E-2</v>
          </cell>
        </row>
        <row r="20">
          <cell r="F20">
            <v>14</v>
          </cell>
          <cell r="M20">
            <v>0.14170784909727763</v>
          </cell>
          <cell r="N20">
            <v>0.24409287815806702</v>
          </cell>
          <cell r="O20">
            <v>0.39701562835293847</v>
          </cell>
          <cell r="P20">
            <v>9.1170127963195596E-2</v>
          </cell>
        </row>
        <row r="21">
          <cell r="F21">
            <v>15</v>
          </cell>
          <cell r="M21">
            <v>0.27995283160546891</v>
          </cell>
          <cell r="N21">
            <v>0.24409287815806702</v>
          </cell>
          <cell r="O21">
            <v>0.39701562835293847</v>
          </cell>
          <cell r="P21">
            <v>9.1170127963195596E-2</v>
          </cell>
        </row>
        <row r="22">
          <cell r="F22">
            <v>16</v>
          </cell>
          <cell r="M22">
            <v>0.16668080163298352</v>
          </cell>
          <cell r="N22">
            <v>0.24409287815806702</v>
          </cell>
          <cell r="O22">
            <v>0.39701562835293847</v>
          </cell>
          <cell r="P22">
            <v>9.1170127963195596E-2</v>
          </cell>
        </row>
        <row r="23">
          <cell r="F23">
            <v>17</v>
          </cell>
          <cell r="M23">
            <v>0.51049188600261008</v>
          </cell>
          <cell r="N23">
            <v>0.24409287815806702</v>
          </cell>
          <cell r="O23">
            <v>0.39701562835293847</v>
          </cell>
          <cell r="P23">
            <v>9.1170127963195596E-2</v>
          </cell>
        </row>
        <row r="24">
          <cell r="F24">
            <v>18</v>
          </cell>
          <cell r="M24">
            <v>2.5438888888888889E-2</v>
          </cell>
          <cell r="N24">
            <v>0.24409287815806702</v>
          </cell>
          <cell r="O24">
            <v>0.39701562835293847</v>
          </cell>
          <cell r="P24">
            <v>9.1170127963195596E-2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F31"/>
  <sheetViews>
    <sheetView zoomScale="110" zoomScaleNormal="110" workbookViewId="0"/>
  </sheetViews>
  <sheetFormatPr baseColWidth="10" defaultRowHeight="15" x14ac:dyDescent="0.25"/>
  <cols>
    <col min="1" max="1" width="4.7109375" style="18" customWidth="1"/>
    <col min="2" max="2" width="44" style="18" customWidth="1"/>
    <col min="3" max="4" width="15.7109375" style="18" customWidth="1"/>
    <col min="5" max="5" width="4.7109375" style="18" customWidth="1"/>
    <col min="6" max="16384" width="11.42578125" style="18"/>
  </cols>
  <sheetData>
    <row r="1" spans="2:6" x14ac:dyDescent="0.25">
      <c r="B1" s="195" t="s">
        <v>0</v>
      </c>
      <c r="C1" s="195"/>
      <c r="D1" s="195"/>
      <c r="E1" s="28"/>
      <c r="F1" s="28"/>
    </row>
    <row r="2" spans="2:6" ht="15.75" thickBot="1" x14ac:dyDescent="0.3"/>
    <row r="3" spans="2:6" ht="30.75" thickBot="1" x14ac:dyDescent="0.3">
      <c r="B3" s="29" t="s">
        <v>27</v>
      </c>
      <c r="C3" s="196" t="s">
        <v>120</v>
      </c>
      <c r="D3" s="197"/>
      <c r="E3" s="30"/>
      <c r="F3" s="30"/>
    </row>
    <row r="4" spans="2:6" ht="15.75" thickBot="1" x14ac:dyDescent="0.3"/>
    <row r="5" spans="2:6" ht="30" customHeight="1" thickBot="1" x14ac:dyDescent="0.3">
      <c r="B5" s="192" t="s">
        <v>28</v>
      </c>
      <c r="C5" s="193"/>
      <c r="D5" s="194"/>
      <c r="E5" s="31"/>
    </row>
    <row r="6" spans="2:6" ht="15.75" thickBot="1" x14ac:dyDescent="0.3">
      <c r="B6" s="32" t="s">
        <v>1</v>
      </c>
      <c r="C6" s="32" t="s">
        <v>30</v>
      </c>
      <c r="D6" s="32" t="s">
        <v>2</v>
      </c>
    </row>
    <row r="7" spans="2:6" ht="17.25" x14ac:dyDescent="0.25">
      <c r="B7" s="33" t="s">
        <v>3</v>
      </c>
      <c r="C7" s="60">
        <v>0.1014</v>
      </c>
      <c r="D7" s="34" t="s">
        <v>4</v>
      </c>
    </row>
    <row r="8" spans="2:6" x14ac:dyDescent="0.25">
      <c r="B8" s="35" t="s">
        <v>5</v>
      </c>
      <c r="C8" s="60">
        <v>1.68</v>
      </c>
      <c r="D8" s="36" t="s">
        <v>6</v>
      </c>
    </row>
    <row r="9" spans="2:6" x14ac:dyDescent="0.25">
      <c r="B9" s="35" t="s">
        <v>8</v>
      </c>
      <c r="C9" s="60">
        <v>0.46</v>
      </c>
      <c r="D9" s="36" t="s">
        <v>6</v>
      </c>
    </row>
    <row r="10" spans="2:6" x14ac:dyDescent="0.25">
      <c r="B10" s="35" t="s">
        <v>9</v>
      </c>
      <c r="C10" s="60">
        <v>0.45789999999999997</v>
      </c>
      <c r="D10" s="36" t="s">
        <v>6</v>
      </c>
    </row>
    <row r="11" spans="2:6" hidden="1" x14ac:dyDescent="0.25">
      <c r="B11" s="35" t="s">
        <v>119</v>
      </c>
      <c r="C11" s="53">
        <v>3.0939999999999999E-2</v>
      </c>
      <c r="D11" s="36" t="s">
        <v>6</v>
      </c>
    </row>
    <row r="12" spans="2:6" hidden="1" x14ac:dyDescent="0.25">
      <c r="B12" s="35" t="s">
        <v>12</v>
      </c>
      <c r="C12" s="42">
        <v>0.125</v>
      </c>
      <c r="D12" s="36" t="s">
        <v>6</v>
      </c>
    </row>
    <row r="13" spans="2:6" hidden="1" x14ac:dyDescent="0.25">
      <c r="B13" s="35" t="s">
        <v>16</v>
      </c>
      <c r="C13" s="42">
        <v>0.125</v>
      </c>
      <c r="D13" s="36" t="s">
        <v>6</v>
      </c>
    </row>
    <row r="14" spans="2:6" hidden="1" x14ac:dyDescent="0.25">
      <c r="B14" s="35" t="s">
        <v>18</v>
      </c>
      <c r="C14" s="57">
        <v>162.88999999999999</v>
      </c>
      <c r="D14" s="36" t="s">
        <v>6</v>
      </c>
    </row>
    <row r="15" spans="2:6" hidden="1" x14ac:dyDescent="0.25">
      <c r="B15" s="35" t="s">
        <v>19</v>
      </c>
      <c r="C15" s="57">
        <v>25</v>
      </c>
      <c r="D15" s="36" t="s">
        <v>20</v>
      </c>
    </row>
    <row r="16" spans="2:6" hidden="1" x14ac:dyDescent="0.25">
      <c r="B16" s="35" t="s">
        <v>23</v>
      </c>
      <c r="C16" s="57">
        <v>1250</v>
      </c>
      <c r="D16" s="36" t="s">
        <v>20</v>
      </c>
    </row>
    <row r="17" spans="2:6" hidden="1" x14ac:dyDescent="0.25">
      <c r="B17" s="35" t="s">
        <v>24</v>
      </c>
      <c r="C17" s="57">
        <v>1225</v>
      </c>
      <c r="D17" s="36" t="s">
        <v>20</v>
      </c>
    </row>
    <row r="18" spans="2:6" ht="30.75" hidden="1" thickBot="1" x14ac:dyDescent="0.3">
      <c r="B18" s="37" t="s">
        <v>25</v>
      </c>
      <c r="C18" s="58">
        <v>450</v>
      </c>
      <c r="D18" s="38" t="s">
        <v>20</v>
      </c>
      <c r="F18" s="18">
        <v>800</v>
      </c>
    </row>
    <row r="19" spans="2:6" ht="15.75" thickBot="1" x14ac:dyDescent="0.3">
      <c r="D19" s="39"/>
    </row>
    <row r="20" spans="2:6" ht="15" customHeight="1" thickBot="1" x14ac:dyDescent="0.3">
      <c r="B20" s="192" t="s">
        <v>29</v>
      </c>
      <c r="C20" s="193"/>
      <c r="D20" s="194"/>
    </row>
    <row r="21" spans="2:6" ht="15.75" thickBot="1" x14ac:dyDescent="0.3">
      <c r="B21" s="32" t="s">
        <v>1</v>
      </c>
      <c r="C21" s="32" t="s">
        <v>30</v>
      </c>
      <c r="D21" s="32" t="s">
        <v>2</v>
      </c>
    </row>
    <row r="22" spans="2:6" x14ac:dyDescent="0.25">
      <c r="B22" s="33" t="s">
        <v>7</v>
      </c>
      <c r="C22" s="44">
        <v>1.4772307371861628</v>
      </c>
      <c r="D22" s="40"/>
    </row>
    <row r="23" spans="2:6" x14ac:dyDescent="0.25">
      <c r="B23" s="35" t="s">
        <v>11</v>
      </c>
      <c r="C23" s="45">
        <v>0.22043478260869565</v>
      </c>
      <c r="D23" s="36" t="s">
        <v>6</v>
      </c>
    </row>
    <row r="24" spans="2:6" ht="18" x14ac:dyDescent="0.25">
      <c r="B24" s="35" t="s">
        <v>10</v>
      </c>
      <c r="C24" s="46">
        <v>0.47920604914933834</v>
      </c>
      <c r="D24" s="41"/>
    </row>
    <row r="25" spans="2:6" ht="18" hidden="1" x14ac:dyDescent="0.25">
      <c r="B25" s="35" t="s">
        <v>13</v>
      </c>
      <c r="C25" s="47">
        <v>1.2327416173570018</v>
      </c>
      <c r="D25" s="36" t="s">
        <v>14</v>
      </c>
    </row>
    <row r="26" spans="2:6" hidden="1" x14ac:dyDescent="0.25">
      <c r="B26" s="35" t="s">
        <v>15</v>
      </c>
      <c r="C26" s="47">
        <v>0.20280000000000001</v>
      </c>
      <c r="D26" s="36" t="s">
        <v>6</v>
      </c>
    </row>
    <row r="27" spans="2:6" hidden="1" x14ac:dyDescent="0.25">
      <c r="B27" s="35" t="s">
        <v>17</v>
      </c>
      <c r="C27" s="61">
        <v>3.6631999999999998</v>
      </c>
      <c r="D27" s="41"/>
    </row>
    <row r="28" spans="2:6" hidden="1" x14ac:dyDescent="0.25">
      <c r="B28" s="35" t="s">
        <v>21</v>
      </c>
      <c r="C28" s="47">
        <v>0.104</v>
      </c>
      <c r="D28" s="36" t="s">
        <v>22</v>
      </c>
    </row>
    <row r="29" spans="2:6" ht="15.75" thickBot="1" x14ac:dyDescent="0.3">
      <c r="B29" s="37" t="s">
        <v>26</v>
      </c>
      <c r="C29" s="62">
        <v>3.0939999999999999E-2</v>
      </c>
      <c r="D29" s="38" t="s">
        <v>22</v>
      </c>
    </row>
    <row r="30" spans="2:6" ht="15.75" thickBot="1" x14ac:dyDescent="0.3"/>
    <row r="31" spans="2:6" ht="15.75" thickBot="1" x14ac:dyDescent="0.3">
      <c r="B31" s="15" t="s">
        <v>90</v>
      </c>
      <c r="C31" s="43">
        <v>87.27</v>
      </c>
    </row>
  </sheetData>
  <mergeCells count="4">
    <mergeCell ref="B20:D20"/>
    <mergeCell ref="B1:D1"/>
    <mergeCell ref="B5:D5"/>
    <mergeCell ref="C3:D3"/>
  </mergeCells>
  <pageMargins left="0.7" right="0.7" top="0.75" bottom="0.75" header="0.3" footer="0.3"/>
  <pageSetup paperSize="9" orientation="portrait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73"/>
  <sheetViews>
    <sheetView zoomScaleNormal="100" workbookViewId="0">
      <selection activeCell="F39" sqref="F39"/>
    </sheetView>
  </sheetViews>
  <sheetFormatPr baseColWidth="10" defaultRowHeight="15" x14ac:dyDescent="0.25"/>
  <cols>
    <col min="1" max="1" width="13.5703125" customWidth="1"/>
    <col min="2" max="2" width="14" customWidth="1"/>
  </cols>
  <sheetData>
    <row r="1" spans="1:14" x14ac:dyDescent="0.25">
      <c r="A1" t="s">
        <v>78</v>
      </c>
    </row>
    <row r="3" spans="1:14" x14ac:dyDescent="0.25">
      <c r="A3" s="6" t="s">
        <v>38</v>
      </c>
      <c r="B3" s="63" t="s">
        <v>121</v>
      </c>
      <c r="C3" s="27" t="s">
        <v>39</v>
      </c>
      <c r="D3" t="s">
        <v>93</v>
      </c>
    </row>
    <row r="4" spans="1:14" x14ac:dyDescent="0.25">
      <c r="A4" s="6" t="s">
        <v>35</v>
      </c>
      <c r="B4" s="63" t="s">
        <v>122</v>
      </c>
      <c r="C4" s="63"/>
      <c r="D4" s="63"/>
    </row>
    <row r="5" spans="1:14" x14ac:dyDescent="0.25">
      <c r="A5" s="5"/>
      <c r="B5" t="s">
        <v>37</v>
      </c>
      <c r="C5" s="64" t="s">
        <v>124</v>
      </c>
    </row>
    <row r="6" spans="1:14" x14ac:dyDescent="0.25">
      <c r="B6" t="s">
        <v>40</v>
      </c>
      <c r="C6" s="64" t="s">
        <v>123</v>
      </c>
    </row>
    <row r="7" spans="1:14" x14ac:dyDescent="0.25">
      <c r="B7" t="s">
        <v>41</v>
      </c>
      <c r="C7" s="63">
        <v>1250</v>
      </c>
      <c r="D7" t="s">
        <v>42</v>
      </c>
    </row>
    <row r="8" spans="1:14" x14ac:dyDescent="0.25">
      <c r="B8" t="s">
        <v>54</v>
      </c>
      <c r="C8" s="63" t="s">
        <v>125</v>
      </c>
    </row>
    <row r="9" spans="1:14" x14ac:dyDescent="0.25">
      <c r="A9" t="s">
        <v>55</v>
      </c>
      <c r="B9" s="54"/>
    </row>
    <row r="10" spans="1:14" x14ac:dyDescent="0.25">
      <c r="B10" s="8"/>
      <c r="C10" s="26"/>
      <c r="D10" s="26"/>
      <c r="E10" s="26"/>
      <c r="F10" s="26"/>
    </row>
    <row r="11" spans="1:14" x14ac:dyDescent="0.25">
      <c r="A11" t="s">
        <v>56</v>
      </c>
    </row>
    <row r="13" spans="1:14" x14ac:dyDescent="0.25">
      <c r="A13" s="1" t="s">
        <v>57</v>
      </c>
      <c r="B13" s="1" t="s">
        <v>68</v>
      </c>
      <c r="C13" s="1" t="s">
        <v>69</v>
      </c>
      <c r="D13" s="1" t="s">
        <v>58</v>
      </c>
      <c r="E13" s="1" t="s">
        <v>59</v>
      </c>
      <c r="F13" s="1" t="s">
        <v>60</v>
      </c>
      <c r="G13" s="1" t="s">
        <v>61</v>
      </c>
      <c r="H13" s="1" t="s">
        <v>62</v>
      </c>
      <c r="I13" s="1" t="s">
        <v>63</v>
      </c>
      <c r="J13" s="1" t="s">
        <v>64</v>
      </c>
      <c r="K13" s="1" t="s">
        <v>65</v>
      </c>
      <c r="L13" s="1" t="s">
        <v>66</v>
      </c>
      <c r="M13" s="1" t="s">
        <v>67</v>
      </c>
      <c r="N13" s="1" t="s">
        <v>73</v>
      </c>
    </row>
    <row r="14" spans="1:14" x14ac:dyDescent="0.25">
      <c r="A14" s="51">
        <v>1990</v>
      </c>
      <c r="B14">
        <v>30</v>
      </c>
      <c r="C14">
        <v>15</v>
      </c>
      <c r="D14">
        <v>20</v>
      </c>
      <c r="E14">
        <v>50</v>
      </c>
      <c r="F14">
        <v>25</v>
      </c>
      <c r="G14">
        <v>25</v>
      </c>
      <c r="H14">
        <v>35</v>
      </c>
      <c r="I14">
        <v>45</v>
      </c>
      <c r="J14">
        <v>50</v>
      </c>
      <c r="K14">
        <v>50</v>
      </c>
      <c r="L14">
        <v>40</v>
      </c>
      <c r="M14">
        <v>40</v>
      </c>
      <c r="N14">
        <v>50</v>
      </c>
    </row>
    <row r="15" spans="1:14" x14ac:dyDescent="0.25">
      <c r="A15" s="51">
        <v>1991</v>
      </c>
      <c r="B15">
        <v>18</v>
      </c>
      <c r="C15">
        <v>25</v>
      </c>
      <c r="D15">
        <v>35</v>
      </c>
      <c r="E15">
        <v>55</v>
      </c>
      <c r="F15">
        <v>40</v>
      </c>
      <c r="G15">
        <v>90</v>
      </c>
      <c r="H15">
        <v>85</v>
      </c>
      <c r="I15">
        <v>20</v>
      </c>
      <c r="J15">
        <v>35</v>
      </c>
      <c r="K15">
        <v>50</v>
      </c>
      <c r="L15">
        <v>50</v>
      </c>
      <c r="M15">
        <v>70</v>
      </c>
      <c r="N15">
        <v>90</v>
      </c>
    </row>
    <row r="16" spans="1:14" x14ac:dyDescent="0.25">
      <c r="A16" s="51">
        <v>1992</v>
      </c>
      <c r="B16">
        <v>50</v>
      </c>
      <c r="C16">
        <v>35</v>
      </c>
      <c r="D16">
        <v>60</v>
      </c>
      <c r="E16">
        <v>55</v>
      </c>
      <c r="F16">
        <v>40</v>
      </c>
      <c r="G16">
        <v>50</v>
      </c>
      <c r="H16">
        <v>25</v>
      </c>
      <c r="I16">
        <v>25</v>
      </c>
      <c r="J16">
        <v>20</v>
      </c>
      <c r="K16">
        <v>35</v>
      </c>
      <c r="L16">
        <v>50</v>
      </c>
      <c r="M16">
        <v>45</v>
      </c>
      <c r="N16">
        <v>60</v>
      </c>
    </row>
    <row r="17" spans="1:14" x14ac:dyDescent="0.25">
      <c r="A17" s="51">
        <v>1993</v>
      </c>
      <c r="B17">
        <v>25</v>
      </c>
      <c r="C17">
        <v>70</v>
      </c>
      <c r="D17">
        <v>75</v>
      </c>
      <c r="E17">
        <v>100</v>
      </c>
      <c r="F17">
        <v>45</v>
      </c>
      <c r="G17">
        <v>36</v>
      </c>
      <c r="H17">
        <v>33</v>
      </c>
      <c r="I17">
        <v>60</v>
      </c>
      <c r="J17">
        <v>30</v>
      </c>
      <c r="K17">
        <v>60</v>
      </c>
      <c r="L17">
        <v>70</v>
      </c>
      <c r="M17">
        <v>42</v>
      </c>
      <c r="N17">
        <v>100</v>
      </c>
    </row>
    <row r="18" spans="1:14" x14ac:dyDescent="0.25">
      <c r="A18" s="51">
        <v>1994</v>
      </c>
      <c r="B18">
        <v>25</v>
      </c>
      <c r="C18">
        <v>35</v>
      </c>
      <c r="D18">
        <v>50</v>
      </c>
      <c r="E18">
        <v>70</v>
      </c>
      <c r="F18">
        <v>60</v>
      </c>
      <c r="G18">
        <v>27</v>
      </c>
      <c r="H18">
        <v>80</v>
      </c>
      <c r="I18">
        <v>3</v>
      </c>
      <c r="J18">
        <v>30</v>
      </c>
      <c r="K18">
        <v>80</v>
      </c>
      <c r="L18">
        <v>50</v>
      </c>
      <c r="M18">
        <v>45</v>
      </c>
      <c r="N18">
        <v>80</v>
      </c>
    </row>
    <row r="19" spans="1:14" x14ac:dyDescent="0.25">
      <c r="A19" s="51">
        <v>1995</v>
      </c>
      <c r="B19">
        <v>21</v>
      </c>
      <c r="C19">
        <v>15</v>
      </c>
      <c r="D19">
        <v>14</v>
      </c>
      <c r="E19">
        <v>40</v>
      </c>
      <c r="F19">
        <v>40</v>
      </c>
      <c r="G19">
        <v>30</v>
      </c>
      <c r="H19">
        <v>55</v>
      </c>
      <c r="I19">
        <v>48</v>
      </c>
      <c r="J19">
        <v>55</v>
      </c>
      <c r="K19">
        <v>40.799999999999997</v>
      </c>
      <c r="L19">
        <v>20</v>
      </c>
      <c r="M19">
        <v>62.1</v>
      </c>
      <c r="N19">
        <v>62.1</v>
      </c>
    </row>
    <row r="20" spans="1:14" x14ac:dyDescent="0.25">
      <c r="A20" s="51">
        <v>1996</v>
      </c>
      <c r="B20">
        <v>20</v>
      </c>
      <c r="C20">
        <v>34.1</v>
      </c>
      <c r="D20">
        <v>53.1</v>
      </c>
      <c r="E20">
        <v>25.8</v>
      </c>
      <c r="F20">
        <v>55</v>
      </c>
      <c r="G20">
        <v>50</v>
      </c>
      <c r="H20">
        <v>18</v>
      </c>
      <c r="I20">
        <v>60</v>
      </c>
      <c r="J20">
        <v>70</v>
      </c>
      <c r="K20">
        <v>35</v>
      </c>
      <c r="L20">
        <v>37</v>
      </c>
      <c r="M20">
        <v>35</v>
      </c>
      <c r="N20">
        <v>70</v>
      </c>
    </row>
    <row r="21" spans="1:14" x14ac:dyDescent="0.25">
      <c r="A21" s="51">
        <v>1997</v>
      </c>
      <c r="B21">
        <v>50</v>
      </c>
      <c r="C21">
        <v>45</v>
      </c>
      <c r="D21">
        <v>32.200000000000003</v>
      </c>
      <c r="E21">
        <v>40</v>
      </c>
      <c r="F21">
        <v>55</v>
      </c>
      <c r="G21">
        <v>75</v>
      </c>
      <c r="H21">
        <v>2</v>
      </c>
      <c r="I21" t="s">
        <v>251</v>
      </c>
      <c r="J21">
        <v>100</v>
      </c>
      <c r="K21">
        <v>60.5</v>
      </c>
      <c r="L21">
        <v>30</v>
      </c>
      <c r="M21">
        <v>10</v>
      </c>
      <c r="N21">
        <v>100</v>
      </c>
    </row>
    <row r="22" spans="1:14" x14ac:dyDescent="0.25">
      <c r="A22" s="51">
        <v>1998</v>
      </c>
      <c r="B22">
        <v>18</v>
      </c>
      <c r="C22">
        <v>40</v>
      </c>
      <c r="D22">
        <v>32</v>
      </c>
      <c r="E22">
        <v>125</v>
      </c>
      <c r="F22">
        <v>150</v>
      </c>
      <c r="G22">
        <v>25</v>
      </c>
      <c r="H22">
        <v>6.2</v>
      </c>
      <c r="I22">
        <v>33.200000000000003</v>
      </c>
      <c r="J22">
        <v>15</v>
      </c>
      <c r="K22">
        <v>85</v>
      </c>
      <c r="L22">
        <v>80</v>
      </c>
      <c r="M22">
        <v>80</v>
      </c>
      <c r="N22">
        <v>150</v>
      </c>
    </row>
    <row r="23" spans="1:14" x14ac:dyDescent="0.25">
      <c r="A23" s="51">
        <v>1999</v>
      </c>
      <c r="B23">
        <v>50</v>
      </c>
      <c r="C23">
        <v>48</v>
      </c>
      <c r="D23">
        <v>30</v>
      </c>
      <c r="E23">
        <v>52.2</v>
      </c>
      <c r="F23">
        <v>35</v>
      </c>
      <c r="G23">
        <v>40.4</v>
      </c>
      <c r="H23">
        <v>45</v>
      </c>
      <c r="I23">
        <v>25</v>
      </c>
      <c r="J23">
        <v>40</v>
      </c>
      <c r="K23">
        <v>35</v>
      </c>
      <c r="L23">
        <v>35</v>
      </c>
      <c r="M23">
        <v>20</v>
      </c>
      <c r="N23">
        <v>52.2</v>
      </c>
    </row>
    <row r="24" spans="1:14" x14ac:dyDescent="0.25">
      <c r="A24" s="51">
        <v>2000</v>
      </c>
      <c r="B24">
        <v>53</v>
      </c>
      <c r="C24">
        <v>35</v>
      </c>
      <c r="D24">
        <v>45</v>
      </c>
      <c r="E24">
        <v>45</v>
      </c>
      <c r="F24">
        <v>85.3</v>
      </c>
      <c r="G24">
        <v>55</v>
      </c>
      <c r="H24">
        <v>19</v>
      </c>
      <c r="I24">
        <v>40</v>
      </c>
      <c r="J24">
        <v>35</v>
      </c>
      <c r="K24">
        <v>26.1</v>
      </c>
      <c r="L24">
        <v>35</v>
      </c>
      <c r="M24">
        <v>38</v>
      </c>
      <c r="N24" s="10">
        <v>85.3</v>
      </c>
    </row>
    <row r="25" spans="1:14" x14ac:dyDescent="0.25">
      <c r="A25" s="51">
        <v>2001</v>
      </c>
      <c r="B25">
        <v>25</v>
      </c>
      <c r="C25">
        <v>30</v>
      </c>
      <c r="D25">
        <v>30</v>
      </c>
      <c r="E25">
        <v>35</v>
      </c>
      <c r="F25">
        <v>35</v>
      </c>
      <c r="G25">
        <v>25</v>
      </c>
      <c r="H25">
        <v>40</v>
      </c>
      <c r="I25">
        <v>0</v>
      </c>
      <c r="J25">
        <v>90</v>
      </c>
      <c r="K25">
        <v>45</v>
      </c>
      <c r="L25">
        <v>45</v>
      </c>
      <c r="M25">
        <v>25</v>
      </c>
      <c r="N25" s="10">
        <v>90</v>
      </c>
    </row>
    <row r="26" spans="1:14" x14ac:dyDescent="0.25">
      <c r="A26" s="51">
        <v>2002</v>
      </c>
      <c r="B26">
        <v>35</v>
      </c>
      <c r="C26">
        <v>20</v>
      </c>
      <c r="D26">
        <v>60</v>
      </c>
      <c r="E26">
        <v>60</v>
      </c>
      <c r="F26">
        <v>43</v>
      </c>
      <c r="G26">
        <v>26.7</v>
      </c>
      <c r="H26">
        <v>45</v>
      </c>
      <c r="I26">
        <v>31.3</v>
      </c>
      <c r="J26">
        <v>125</v>
      </c>
      <c r="K26">
        <v>75</v>
      </c>
      <c r="L26">
        <v>20</v>
      </c>
      <c r="M26">
        <v>25</v>
      </c>
      <c r="N26" s="10">
        <v>125</v>
      </c>
    </row>
    <row r="27" spans="1:14" x14ac:dyDescent="0.25">
      <c r="A27" s="51">
        <v>2003</v>
      </c>
      <c r="B27">
        <v>15</v>
      </c>
      <c r="C27">
        <v>42.7</v>
      </c>
      <c r="D27">
        <v>45.3</v>
      </c>
      <c r="E27">
        <v>34.5</v>
      </c>
      <c r="F27">
        <v>49.9</v>
      </c>
      <c r="G27">
        <v>66.3</v>
      </c>
      <c r="H27">
        <v>15</v>
      </c>
      <c r="I27">
        <v>15</v>
      </c>
      <c r="J27">
        <v>55</v>
      </c>
      <c r="K27">
        <v>115</v>
      </c>
      <c r="L27">
        <v>75</v>
      </c>
      <c r="M27">
        <v>35</v>
      </c>
      <c r="N27" s="10">
        <v>115</v>
      </c>
    </row>
    <row r="28" spans="1:14" x14ac:dyDescent="0.25">
      <c r="A28" s="51">
        <v>2004</v>
      </c>
      <c r="B28">
        <v>55</v>
      </c>
      <c r="C28">
        <v>55</v>
      </c>
      <c r="D28">
        <v>19.3</v>
      </c>
      <c r="E28">
        <v>50</v>
      </c>
      <c r="F28">
        <v>46</v>
      </c>
      <c r="G28">
        <v>15</v>
      </c>
      <c r="H28">
        <v>30</v>
      </c>
      <c r="I28">
        <v>30</v>
      </c>
      <c r="J28">
        <v>45</v>
      </c>
      <c r="K28">
        <v>55</v>
      </c>
      <c r="L28">
        <v>30</v>
      </c>
      <c r="M28">
        <v>30</v>
      </c>
      <c r="N28" s="10">
        <v>55</v>
      </c>
    </row>
    <row r="29" spans="1:14" x14ac:dyDescent="0.25">
      <c r="A29" s="51">
        <v>2005</v>
      </c>
      <c r="B29" s="18">
        <v>30</v>
      </c>
      <c r="C29" s="18">
        <v>20</v>
      </c>
      <c r="D29" s="18">
        <v>20</v>
      </c>
      <c r="E29" s="18">
        <v>59.2</v>
      </c>
      <c r="F29" s="18">
        <v>65</v>
      </c>
      <c r="G29" s="18">
        <v>10.6</v>
      </c>
      <c r="H29" s="18">
        <v>37</v>
      </c>
      <c r="I29" s="18">
        <v>5</v>
      </c>
      <c r="J29" s="18">
        <v>31.8</v>
      </c>
      <c r="K29" s="18">
        <v>58</v>
      </c>
      <c r="L29" s="18">
        <v>37</v>
      </c>
      <c r="M29" s="18">
        <v>35</v>
      </c>
      <c r="N29" s="10">
        <v>65</v>
      </c>
    </row>
    <row r="30" spans="1:14" x14ac:dyDescent="0.25">
      <c r="A30" s="51">
        <v>2006</v>
      </c>
      <c r="B30">
        <v>17.399999999999999</v>
      </c>
      <c r="C30">
        <v>25</v>
      </c>
      <c r="D30">
        <v>46</v>
      </c>
      <c r="E30">
        <v>105</v>
      </c>
      <c r="F30">
        <v>47</v>
      </c>
      <c r="G30">
        <v>106</v>
      </c>
      <c r="H30">
        <v>7.2</v>
      </c>
      <c r="I30">
        <v>34</v>
      </c>
      <c r="J30">
        <v>36</v>
      </c>
      <c r="K30">
        <v>76</v>
      </c>
      <c r="L30">
        <v>85</v>
      </c>
      <c r="M30">
        <v>38</v>
      </c>
      <c r="N30" s="10">
        <v>106</v>
      </c>
    </row>
    <row r="31" spans="1:14" x14ac:dyDescent="0.25">
      <c r="A31" s="51">
        <v>2007</v>
      </c>
      <c r="B31">
        <v>38.299999999999997</v>
      </c>
      <c r="C31">
        <v>61.2</v>
      </c>
      <c r="D31">
        <v>50</v>
      </c>
      <c r="E31">
        <v>61.2</v>
      </c>
      <c r="F31">
        <v>75.400000000000006</v>
      </c>
      <c r="G31">
        <v>90</v>
      </c>
      <c r="H31">
        <v>48</v>
      </c>
      <c r="I31">
        <v>9</v>
      </c>
      <c r="J31">
        <v>40</v>
      </c>
      <c r="K31">
        <v>45</v>
      </c>
      <c r="L31">
        <v>60</v>
      </c>
      <c r="M31">
        <v>56</v>
      </c>
      <c r="N31" s="10">
        <v>90</v>
      </c>
    </row>
    <row r="32" spans="1:14" x14ac:dyDescent="0.25">
      <c r="A32" s="51">
        <v>2008</v>
      </c>
      <c r="B32">
        <v>45</v>
      </c>
      <c r="C32">
        <v>39.1</v>
      </c>
      <c r="D32">
        <v>85</v>
      </c>
      <c r="E32">
        <v>42.8</v>
      </c>
      <c r="F32">
        <v>42.4</v>
      </c>
      <c r="G32">
        <v>74.5</v>
      </c>
      <c r="H32">
        <v>15.3</v>
      </c>
      <c r="I32">
        <v>65</v>
      </c>
      <c r="J32">
        <v>53.6</v>
      </c>
      <c r="K32">
        <v>42.7</v>
      </c>
      <c r="L32">
        <v>42</v>
      </c>
      <c r="M32">
        <v>25.7</v>
      </c>
      <c r="N32" s="10">
        <v>85</v>
      </c>
    </row>
    <row r="33" spans="1:14" x14ac:dyDescent="0.25">
      <c r="A33" s="51">
        <v>2009</v>
      </c>
      <c r="B33">
        <v>28</v>
      </c>
      <c r="C33">
        <v>21</v>
      </c>
      <c r="D33">
        <v>44.6</v>
      </c>
      <c r="E33">
        <v>37</v>
      </c>
      <c r="F33">
        <v>25.4</v>
      </c>
      <c r="G33">
        <v>55</v>
      </c>
      <c r="H33">
        <v>20.2</v>
      </c>
      <c r="I33">
        <v>25</v>
      </c>
      <c r="J33" t="s">
        <v>251</v>
      </c>
      <c r="K33" t="s">
        <v>251</v>
      </c>
      <c r="L33" t="s">
        <v>251</v>
      </c>
      <c r="M33" t="s">
        <v>251</v>
      </c>
      <c r="N33" s="10">
        <v>55</v>
      </c>
    </row>
    <row r="34" spans="1:14" x14ac:dyDescent="0.25">
      <c r="A34" s="51">
        <v>2011</v>
      </c>
      <c r="B34">
        <v>38.1</v>
      </c>
      <c r="C34">
        <v>33.799999999999997</v>
      </c>
      <c r="D34">
        <v>78.2</v>
      </c>
      <c r="E34">
        <v>70</v>
      </c>
      <c r="F34">
        <v>70</v>
      </c>
      <c r="G34">
        <v>56</v>
      </c>
      <c r="H34">
        <v>12</v>
      </c>
      <c r="I34">
        <v>19</v>
      </c>
      <c r="J34">
        <v>20.7</v>
      </c>
      <c r="K34">
        <v>53.9</v>
      </c>
      <c r="L34">
        <v>67</v>
      </c>
      <c r="M34">
        <v>43</v>
      </c>
      <c r="N34" s="10">
        <v>78.2</v>
      </c>
    </row>
    <row r="35" spans="1:14" x14ac:dyDescent="0.25">
      <c r="A35" s="51">
        <v>2012</v>
      </c>
      <c r="B35">
        <v>60.6</v>
      </c>
      <c r="C35">
        <v>13.5</v>
      </c>
      <c r="D35">
        <v>50</v>
      </c>
      <c r="E35">
        <v>31</v>
      </c>
      <c r="F35">
        <v>22</v>
      </c>
      <c r="G35">
        <v>9</v>
      </c>
      <c r="H35">
        <v>74</v>
      </c>
      <c r="I35">
        <v>47.6</v>
      </c>
      <c r="J35">
        <v>65</v>
      </c>
      <c r="K35">
        <v>21.6</v>
      </c>
      <c r="L35">
        <v>17</v>
      </c>
      <c r="N35" s="10">
        <v>74</v>
      </c>
    </row>
    <row r="36" spans="1:14" x14ac:dyDescent="0.25">
      <c r="A36" s="51">
        <v>2013</v>
      </c>
      <c r="B36" s="18">
        <v>29.1</v>
      </c>
      <c r="C36" s="18">
        <v>59.2</v>
      </c>
      <c r="D36" s="18">
        <v>57.5</v>
      </c>
      <c r="E36" s="18">
        <v>79</v>
      </c>
      <c r="F36" s="18">
        <v>57</v>
      </c>
      <c r="G36" s="18">
        <v>30.8</v>
      </c>
      <c r="H36" s="18">
        <v>26.3</v>
      </c>
      <c r="I36" s="18">
        <v>32.9</v>
      </c>
      <c r="J36" t="s">
        <v>251</v>
      </c>
      <c r="K36" t="s">
        <v>251</v>
      </c>
      <c r="L36" t="s">
        <v>251</v>
      </c>
      <c r="M36" t="s">
        <v>251</v>
      </c>
      <c r="N36" s="10">
        <v>79</v>
      </c>
    </row>
    <row r="37" spans="1:14" x14ac:dyDescent="0.25">
      <c r="A37" s="51"/>
      <c r="B37" s="18"/>
      <c r="C37" s="18"/>
      <c r="D37" s="18"/>
      <c r="E37" s="18"/>
      <c r="F37" s="18"/>
      <c r="G37" s="18"/>
      <c r="H37" s="18"/>
      <c r="I37" s="18"/>
      <c r="N37" s="10"/>
    </row>
    <row r="39" spans="1:14" x14ac:dyDescent="0.25">
      <c r="A39" t="s">
        <v>70</v>
      </c>
      <c r="B39" s="10">
        <v>33.760869565217391</v>
      </c>
      <c r="C39" s="10">
        <v>35.547826086956526</v>
      </c>
      <c r="D39" s="10">
        <v>44.87826086956521</v>
      </c>
      <c r="E39" s="10">
        <v>57.508695652173913</v>
      </c>
      <c r="F39" s="10">
        <v>52.539130434782614</v>
      </c>
      <c r="G39" s="10">
        <v>46.447826086956518</v>
      </c>
      <c r="H39" s="10">
        <v>33.617391304347827</v>
      </c>
      <c r="I39" s="10">
        <v>30.59090909090909</v>
      </c>
      <c r="J39" s="10">
        <v>49.62380952380952</v>
      </c>
      <c r="K39" s="10">
        <v>54.504761904761914</v>
      </c>
      <c r="L39" s="10">
        <v>46.428571428571431</v>
      </c>
      <c r="M39" s="10">
        <v>39.99</v>
      </c>
      <c r="N39" s="10">
        <v>83.339130434782604</v>
      </c>
    </row>
    <row r="40" spans="1:14" x14ac:dyDescent="0.25">
      <c r="A40" t="s">
        <v>72</v>
      </c>
      <c r="B40" s="10">
        <v>15</v>
      </c>
      <c r="C40" s="10">
        <v>13.5</v>
      </c>
      <c r="D40" s="10">
        <v>14</v>
      </c>
      <c r="E40" s="10">
        <v>25.8</v>
      </c>
      <c r="F40" s="10">
        <v>22</v>
      </c>
      <c r="G40" s="10">
        <v>9</v>
      </c>
      <c r="H40" s="10">
        <v>2</v>
      </c>
      <c r="I40" s="10">
        <v>0</v>
      </c>
      <c r="J40" s="10">
        <v>15</v>
      </c>
      <c r="K40" s="10">
        <v>21.6</v>
      </c>
      <c r="L40" s="10">
        <v>17</v>
      </c>
      <c r="M40" s="10">
        <v>10</v>
      </c>
      <c r="N40" s="10">
        <v>50</v>
      </c>
    </row>
    <row r="41" spans="1:14" x14ac:dyDescent="0.25">
      <c r="A41" t="s">
        <v>71</v>
      </c>
      <c r="B41" s="10">
        <v>60.6</v>
      </c>
      <c r="C41" s="10">
        <v>70</v>
      </c>
      <c r="D41" s="10">
        <v>85</v>
      </c>
      <c r="E41" s="10">
        <v>125</v>
      </c>
      <c r="F41" s="10">
        <v>150</v>
      </c>
      <c r="G41" s="10">
        <v>106</v>
      </c>
      <c r="H41" s="10">
        <v>85</v>
      </c>
      <c r="I41" s="10">
        <v>65</v>
      </c>
      <c r="J41" s="10">
        <v>125</v>
      </c>
      <c r="K41" s="10">
        <v>115</v>
      </c>
      <c r="L41" s="10">
        <v>85</v>
      </c>
      <c r="M41" s="10">
        <v>80</v>
      </c>
      <c r="N41" s="10">
        <v>150</v>
      </c>
    </row>
    <row r="43" spans="1:14" x14ac:dyDescent="0.25">
      <c r="A43" s="199" t="s">
        <v>126</v>
      </c>
      <c r="B43" s="199"/>
      <c r="C43" s="199"/>
      <c r="D43" s="199"/>
      <c r="E43" s="199"/>
      <c r="F43" s="199"/>
    </row>
    <row r="44" spans="1:14" x14ac:dyDescent="0.25">
      <c r="A44" s="1"/>
      <c r="B44" s="1"/>
    </row>
    <row r="45" spans="1:14" x14ac:dyDescent="0.25">
      <c r="A45" s="56" t="s">
        <v>57</v>
      </c>
      <c r="B45" s="56" t="s">
        <v>74</v>
      </c>
    </row>
    <row r="46" spans="1:14" x14ac:dyDescent="0.25">
      <c r="A46" s="56">
        <v>1990</v>
      </c>
      <c r="B46" s="56">
        <v>50</v>
      </c>
    </row>
    <row r="47" spans="1:14" x14ac:dyDescent="0.25">
      <c r="A47" s="56">
        <v>1991</v>
      </c>
      <c r="B47" s="56">
        <v>90</v>
      </c>
    </row>
    <row r="48" spans="1:14" x14ac:dyDescent="0.25">
      <c r="A48" s="56">
        <v>1992</v>
      </c>
      <c r="B48" s="56">
        <v>60</v>
      </c>
    </row>
    <row r="49" spans="1:3" x14ac:dyDescent="0.25">
      <c r="A49" s="56">
        <v>1993</v>
      </c>
      <c r="B49" s="56">
        <v>100</v>
      </c>
    </row>
    <row r="50" spans="1:3" x14ac:dyDescent="0.25">
      <c r="A50" s="56">
        <v>1994</v>
      </c>
      <c r="B50" s="56">
        <v>80</v>
      </c>
    </row>
    <row r="51" spans="1:3" x14ac:dyDescent="0.25">
      <c r="A51" s="56">
        <v>1995</v>
      </c>
      <c r="B51" s="56">
        <v>62.1</v>
      </c>
    </row>
    <row r="52" spans="1:3" x14ac:dyDescent="0.25">
      <c r="A52" s="56">
        <v>1996</v>
      </c>
      <c r="B52" s="56">
        <v>70</v>
      </c>
    </row>
    <row r="53" spans="1:3" x14ac:dyDescent="0.25">
      <c r="A53" s="56">
        <v>1997</v>
      </c>
      <c r="B53" s="56">
        <v>100</v>
      </c>
    </row>
    <row r="54" spans="1:3" x14ac:dyDescent="0.25">
      <c r="A54" s="56">
        <v>1998</v>
      </c>
      <c r="B54" s="56">
        <v>150</v>
      </c>
    </row>
    <row r="55" spans="1:3" x14ac:dyDescent="0.25">
      <c r="A55" s="56">
        <v>1999</v>
      </c>
      <c r="B55" s="56">
        <v>52.2</v>
      </c>
    </row>
    <row r="56" spans="1:3" x14ac:dyDescent="0.25">
      <c r="A56" s="56">
        <v>2000</v>
      </c>
      <c r="B56" s="56">
        <v>85.3</v>
      </c>
      <c r="C56" s="10"/>
    </row>
    <row r="57" spans="1:3" x14ac:dyDescent="0.25">
      <c r="A57" s="56">
        <v>2001</v>
      </c>
      <c r="B57" s="56">
        <v>90</v>
      </c>
      <c r="C57" s="10"/>
    </row>
    <row r="58" spans="1:3" x14ac:dyDescent="0.25">
      <c r="A58" s="56">
        <v>2002</v>
      </c>
      <c r="B58" s="56">
        <v>125</v>
      </c>
      <c r="C58" s="10"/>
    </row>
    <row r="59" spans="1:3" x14ac:dyDescent="0.25">
      <c r="A59" s="56">
        <v>2003</v>
      </c>
      <c r="B59" s="56">
        <v>115</v>
      </c>
      <c r="C59" s="10"/>
    </row>
    <row r="60" spans="1:3" x14ac:dyDescent="0.25">
      <c r="A60" s="56">
        <v>2004</v>
      </c>
      <c r="B60" s="56">
        <v>55</v>
      </c>
      <c r="C60" s="10"/>
    </row>
    <row r="61" spans="1:3" x14ac:dyDescent="0.25">
      <c r="A61" s="56">
        <v>2005</v>
      </c>
      <c r="B61" s="56">
        <v>65</v>
      </c>
      <c r="C61" s="10"/>
    </row>
    <row r="62" spans="1:3" x14ac:dyDescent="0.25">
      <c r="A62" s="56">
        <v>2006</v>
      </c>
      <c r="B62" s="56">
        <v>106</v>
      </c>
      <c r="C62" s="10"/>
    </row>
    <row r="63" spans="1:3" x14ac:dyDescent="0.25">
      <c r="A63" s="56">
        <v>2007</v>
      </c>
      <c r="B63" s="56">
        <v>90</v>
      </c>
      <c r="C63" s="10"/>
    </row>
    <row r="64" spans="1:3" x14ac:dyDescent="0.25">
      <c r="A64" s="56">
        <v>2008</v>
      </c>
      <c r="B64" s="56">
        <v>85</v>
      </c>
      <c r="C64" s="10"/>
    </row>
    <row r="65" spans="1:4" x14ac:dyDescent="0.25">
      <c r="A65" s="56">
        <v>2009</v>
      </c>
      <c r="B65" s="56">
        <v>55</v>
      </c>
      <c r="C65" s="10"/>
    </row>
    <row r="66" spans="1:4" x14ac:dyDescent="0.25">
      <c r="A66" s="56">
        <v>2011</v>
      </c>
      <c r="B66" s="56">
        <v>78.2</v>
      </c>
      <c r="C66" s="10"/>
    </row>
    <row r="67" spans="1:4" x14ac:dyDescent="0.25">
      <c r="A67" s="56">
        <v>2012</v>
      </c>
      <c r="B67" s="56">
        <v>74</v>
      </c>
      <c r="C67" s="10"/>
    </row>
    <row r="68" spans="1:4" x14ac:dyDescent="0.25">
      <c r="A68" s="56">
        <v>2013</v>
      </c>
      <c r="B68" s="56">
        <v>79</v>
      </c>
      <c r="C68" s="10"/>
      <c r="D68" s="2"/>
    </row>
    <row r="70" spans="1:4" x14ac:dyDescent="0.25">
      <c r="A70" s="198" t="s">
        <v>75</v>
      </c>
      <c r="B70" s="198"/>
      <c r="C70" s="14">
        <v>23</v>
      </c>
    </row>
    <row r="71" spans="1:4" x14ac:dyDescent="0.25">
      <c r="A71" s="198" t="s">
        <v>79</v>
      </c>
      <c r="B71" s="198"/>
      <c r="C71" s="11">
        <v>83.339130434782604</v>
      </c>
    </row>
    <row r="72" spans="1:4" x14ac:dyDescent="0.25">
      <c r="A72" s="198" t="s">
        <v>76</v>
      </c>
      <c r="B72" s="198"/>
      <c r="C72" s="11">
        <v>24.982843915746994</v>
      </c>
    </row>
    <row r="73" spans="1:4" x14ac:dyDescent="0.25">
      <c r="A73" s="198" t="s">
        <v>77</v>
      </c>
      <c r="B73" s="198"/>
      <c r="C73" s="11">
        <v>0.88558045125052143</v>
      </c>
    </row>
  </sheetData>
  <mergeCells count="5">
    <mergeCell ref="A70:B70"/>
    <mergeCell ref="A71:B71"/>
    <mergeCell ref="A72:B72"/>
    <mergeCell ref="A73:B73"/>
    <mergeCell ref="A43:F4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67"/>
  <sheetViews>
    <sheetView workbookViewId="0">
      <selection sqref="A1:XFD1048576"/>
    </sheetView>
  </sheetViews>
  <sheetFormatPr baseColWidth="10" defaultRowHeight="15" x14ac:dyDescent="0.25"/>
  <cols>
    <col min="2" max="2" width="6" customWidth="1"/>
    <col min="3" max="3" width="15.42578125" customWidth="1"/>
    <col min="6" max="6" width="11.7109375" customWidth="1"/>
    <col min="8" max="8" width="36.7109375" customWidth="1"/>
    <col min="10" max="10" width="10.5703125" customWidth="1"/>
    <col min="12" max="12" width="18.5703125" customWidth="1"/>
    <col min="13" max="13" width="15.42578125" customWidth="1"/>
    <col min="19" max="19" width="18.140625" customWidth="1"/>
  </cols>
  <sheetData>
    <row r="1" spans="1:25" ht="15.75" thickBot="1" x14ac:dyDescent="0.3">
      <c r="A1" s="110"/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25" ht="25.5" thickBot="1" x14ac:dyDescent="0.35">
      <c r="A2" s="110"/>
      <c r="B2" s="110"/>
      <c r="C2" s="207" t="s">
        <v>186</v>
      </c>
      <c r="D2" s="208"/>
      <c r="E2" s="208"/>
      <c r="F2" s="208"/>
      <c r="G2" s="208"/>
      <c r="H2" s="208"/>
      <c r="I2" s="208"/>
      <c r="J2" s="208"/>
      <c r="K2" s="208"/>
      <c r="L2" s="209"/>
      <c r="M2" s="111"/>
      <c r="O2" s="207" t="s">
        <v>187</v>
      </c>
      <c r="P2" s="208"/>
      <c r="Q2" s="208"/>
      <c r="R2" s="208"/>
      <c r="S2" s="208"/>
      <c r="T2" s="208"/>
      <c r="U2" s="208"/>
      <c r="V2" s="208"/>
      <c r="W2" s="208"/>
      <c r="X2" s="208"/>
      <c r="Y2" s="209"/>
    </row>
    <row r="3" spans="1:25" x14ac:dyDescent="0.25">
      <c r="A3" s="110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</row>
    <row r="4" spans="1:25" ht="15.75" thickBot="1" x14ac:dyDescent="0.3">
      <c r="A4" s="110"/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</row>
    <row r="5" spans="1:25" ht="15.75" thickBot="1" x14ac:dyDescent="0.3">
      <c r="A5" s="110"/>
      <c r="B5" s="110"/>
      <c r="C5" s="112"/>
      <c r="D5" s="112"/>
      <c r="E5" s="110"/>
      <c r="F5" s="110"/>
      <c r="G5" s="110"/>
      <c r="H5" s="110"/>
      <c r="I5" s="110"/>
      <c r="J5" s="110"/>
      <c r="K5" s="110"/>
      <c r="L5" s="110"/>
      <c r="M5" s="110"/>
      <c r="O5" s="110"/>
      <c r="P5" s="110"/>
      <c r="Q5" s="110"/>
      <c r="R5" s="110"/>
      <c r="S5" s="113" t="s">
        <v>188</v>
      </c>
      <c r="T5" s="113" t="s">
        <v>189</v>
      </c>
      <c r="U5" s="110"/>
      <c r="V5" s="110"/>
      <c r="W5" s="110"/>
      <c r="X5" s="110"/>
      <c r="Y5" s="110"/>
    </row>
    <row r="6" spans="1:25" ht="16.5" thickBot="1" x14ac:dyDescent="0.3">
      <c r="A6" s="110"/>
      <c r="B6" s="110"/>
      <c r="C6" s="114" t="s">
        <v>190</v>
      </c>
      <c r="D6" s="114" t="s">
        <v>189</v>
      </c>
      <c r="F6" s="115" t="s">
        <v>191</v>
      </c>
      <c r="G6" s="210" t="s">
        <v>192</v>
      </c>
      <c r="H6" s="210"/>
      <c r="I6" s="210" t="s">
        <v>193</v>
      </c>
      <c r="J6" s="210"/>
      <c r="K6" s="115" t="s">
        <v>194</v>
      </c>
      <c r="L6" s="115" t="s">
        <v>195</v>
      </c>
      <c r="M6" s="115" t="s">
        <v>195</v>
      </c>
      <c r="N6" s="115" t="s">
        <v>170</v>
      </c>
      <c r="O6" s="115" t="s">
        <v>196</v>
      </c>
      <c r="P6" s="115" t="s">
        <v>197</v>
      </c>
      <c r="Q6" s="115" t="s">
        <v>198</v>
      </c>
      <c r="R6" s="110"/>
      <c r="S6" s="116" t="s">
        <v>199</v>
      </c>
      <c r="T6" s="117">
        <v>39.057161944577679</v>
      </c>
      <c r="U6" s="110"/>
      <c r="V6" s="110"/>
      <c r="W6" s="110"/>
      <c r="X6" s="110"/>
      <c r="Y6" s="110"/>
    </row>
    <row r="7" spans="1:25" x14ac:dyDescent="0.25">
      <c r="A7" s="110"/>
      <c r="B7" s="110"/>
      <c r="C7" s="118" t="s">
        <v>200</v>
      </c>
      <c r="D7" s="119">
        <v>0.1014</v>
      </c>
      <c r="F7" s="120">
        <v>1</v>
      </c>
      <c r="G7" s="202" t="s">
        <v>201</v>
      </c>
      <c r="H7" s="202"/>
      <c r="I7" s="203">
        <v>14.273481824549185</v>
      </c>
      <c r="J7" s="203"/>
      <c r="K7" s="121">
        <v>14.273481824549185</v>
      </c>
      <c r="L7" s="121">
        <v>0.2378913637424864</v>
      </c>
      <c r="M7" s="121">
        <v>0.2378913637424864</v>
      </c>
      <c r="N7" s="122">
        <v>0.24409287815806702</v>
      </c>
      <c r="O7" s="121">
        <v>0.39701562835293847</v>
      </c>
      <c r="P7" s="123">
        <v>9.1170127963195596E-2</v>
      </c>
      <c r="Q7" s="121">
        <v>0.2378913637424864</v>
      </c>
      <c r="R7" s="110"/>
      <c r="S7" s="116" t="s">
        <v>202</v>
      </c>
      <c r="T7" s="117">
        <v>14.64557268948402</v>
      </c>
      <c r="U7" s="110"/>
      <c r="V7" s="110"/>
      <c r="W7" s="110"/>
      <c r="X7" s="110"/>
      <c r="Y7" s="110"/>
    </row>
    <row r="8" spans="1:25" x14ac:dyDescent="0.25">
      <c r="A8" s="110"/>
      <c r="B8" s="110"/>
      <c r="C8" s="124" t="s">
        <v>203</v>
      </c>
      <c r="D8" s="125">
        <v>1509.7263435542366</v>
      </c>
      <c r="F8" s="120">
        <v>2</v>
      </c>
      <c r="G8" s="202" t="s">
        <v>204</v>
      </c>
      <c r="H8" s="202"/>
      <c r="I8" s="203">
        <v>12.486466639191365</v>
      </c>
      <c r="J8" s="203"/>
      <c r="K8" s="121">
        <v>12.486466639191365</v>
      </c>
      <c r="L8" s="121">
        <v>0.20810777731985608</v>
      </c>
      <c r="M8" s="121">
        <v>0.20810777731985608</v>
      </c>
      <c r="N8" s="122">
        <v>0.24409287815806702</v>
      </c>
      <c r="O8" s="121">
        <v>0.39701562835293847</v>
      </c>
      <c r="P8" s="123">
        <v>9.1170127963195596E-2</v>
      </c>
      <c r="Q8" s="121">
        <v>0.20810777731985608</v>
      </c>
      <c r="R8" s="110"/>
      <c r="S8" s="116" t="s">
        <v>205</v>
      </c>
      <c r="T8" s="117">
        <v>1.5263333333333333</v>
      </c>
      <c r="U8" s="110"/>
      <c r="V8" s="110"/>
      <c r="W8" s="110"/>
      <c r="X8" s="110"/>
      <c r="Y8" s="110"/>
    </row>
    <row r="9" spans="1:25" x14ac:dyDescent="0.25">
      <c r="A9" s="110"/>
      <c r="B9" s="110"/>
      <c r="C9" s="124" t="s">
        <v>206</v>
      </c>
      <c r="D9" s="125">
        <v>0.28451013493571958</v>
      </c>
      <c r="F9" s="120">
        <v>3</v>
      </c>
      <c r="G9" s="202" t="s">
        <v>207</v>
      </c>
      <c r="H9" s="202"/>
      <c r="I9" s="203">
        <v>0.13827607179156653</v>
      </c>
      <c r="J9" s="203"/>
      <c r="K9" s="121">
        <v>8.2965643074939912</v>
      </c>
      <c r="L9" s="121">
        <v>0.13827607179156651</v>
      </c>
      <c r="M9" s="121">
        <v>0.13827607179156651</v>
      </c>
      <c r="N9" s="122">
        <v>0.24409287815806702</v>
      </c>
      <c r="O9" s="121">
        <v>0.39701562835293847</v>
      </c>
      <c r="P9" s="123">
        <v>9.1170127963195596E-2</v>
      </c>
      <c r="Q9" s="121">
        <v>0.13827607179156651</v>
      </c>
      <c r="R9" s="126"/>
      <c r="S9" s="127" t="s">
        <v>208</v>
      </c>
      <c r="T9" s="128">
        <v>12.862616920813792</v>
      </c>
      <c r="U9" s="129"/>
      <c r="V9" s="110"/>
      <c r="W9" s="110"/>
      <c r="X9" s="110"/>
      <c r="Y9" s="110"/>
    </row>
    <row r="10" spans="1:25" x14ac:dyDescent="0.25">
      <c r="A10" s="110"/>
      <c r="B10" s="110"/>
      <c r="C10" s="124" t="s">
        <v>209</v>
      </c>
      <c r="D10" s="130">
        <v>457.9</v>
      </c>
      <c r="F10" s="120">
        <v>4</v>
      </c>
      <c r="G10" s="202" t="s">
        <v>210</v>
      </c>
      <c r="H10" s="202"/>
      <c r="I10" s="203">
        <v>0.38067998910459083</v>
      </c>
      <c r="J10" s="203"/>
      <c r="K10" s="121">
        <v>22.84079934627545</v>
      </c>
      <c r="L10" s="121">
        <v>0.38067998910459083</v>
      </c>
      <c r="M10" s="121">
        <v>0.38067998910459083</v>
      </c>
      <c r="N10" s="122">
        <v>0.24409287815806702</v>
      </c>
      <c r="O10" s="121">
        <v>0.39701562835293847</v>
      </c>
      <c r="P10" s="123">
        <v>9.1170127963195596E-2</v>
      </c>
      <c r="Q10" s="121">
        <v>0.38067998910459083</v>
      </c>
      <c r="R10" s="110"/>
      <c r="S10" s="116" t="s">
        <v>211</v>
      </c>
      <c r="T10" s="117">
        <v>9.175365011692282</v>
      </c>
      <c r="U10" s="110"/>
      <c r="V10" s="110"/>
      <c r="W10" s="110"/>
      <c r="X10" s="110"/>
      <c r="Y10" s="110"/>
    </row>
    <row r="11" spans="1:25" ht="15.75" thickBot="1" x14ac:dyDescent="0.3">
      <c r="A11" s="110"/>
      <c r="B11" s="110"/>
      <c r="C11" s="124" t="s">
        <v>212</v>
      </c>
      <c r="D11" s="125">
        <v>0.45789999999999997</v>
      </c>
      <c r="F11" s="120">
        <v>5</v>
      </c>
      <c r="G11" s="202" t="s">
        <v>213</v>
      </c>
      <c r="H11" s="202"/>
      <c r="I11" s="203">
        <v>0.13785831930881254</v>
      </c>
      <c r="J11" s="203"/>
      <c r="K11" s="121">
        <v>8.2714991585287514</v>
      </c>
      <c r="L11" s="121">
        <v>0.13785831930881251</v>
      </c>
      <c r="M11" s="121">
        <v>0.13785831930881251</v>
      </c>
      <c r="N11" s="122">
        <v>0.24409287815806702</v>
      </c>
      <c r="O11" s="121">
        <v>0.39701562835293847</v>
      </c>
      <c r="P11" s="123">
        <v>9.1170127963195596E-2</v>
      </c>
      <c r="Q11" s="121">
        <v>0.13785831930881251</v>
      </c>
      <c r="R11" s="110"/>
      <c r="S11" s="131" t="s">
        <v>214</v>
      </c>
      <c r="T11" s="132">
        <v>0.62649410891801327</v>
      </c>
      <c r="U11" s="110"/>
      <c r="V11" s="110"/>
      <c r="W11" s="110"/>
      <c r="X11" s="110"/>
      <c r="Y11" s="110"/>
    </row>
    <row r="12" spans="1:25" x14ac:dyDescent="0.25">
      <c r="A12" s="110"/>
      <c r="B12" s="110"/>
      <c r="C12" s="133" t="s">
        <v>215</v>
      </c>
      <c r="D12" s="130">
        <v>460</v>
      </c>
      <c r="F12" s="120">
        <v>6</v>
      </c>
      <c r="G12" s="202" t="s">
        <v>216</v>
      </c>
      <c r="H12" s="202"/>
      <c r="I12" s="203">
        <v>12.118155858418804</v>
      </c>
      <c r="J12" s="203"/>
      <c r="K12" s="121">
        <v>12.118155858418804</v>
      </c>
      <c r="L12" s="121">
        <v>0.20196926430698006</v>
      </c>
      <c r="M12" s="121">
        <v>0.20196926430698006</v>
      </c>
      <c r="N12" s="122">
        <v>0.24409287815806702</v>
      </c>
      <c r="O12" s="121">
        <v>0.39701562835293847</v>
      </c>
      <c r="P12" s="123">
        <v>9.1170127963195596E-2</v>
      </c>
      <c r="Q12" s="121">
        <v>0.20196926430698006</v>
      </c>
      <c r="R12" s="110"/>
      <c r="S12" s="110"/>
      <c r="T12" s="110"/>
      <c r="U12" s="110"/>
      <c r="V12" s="110"/>
      <c r="W12" s="110"/>
      <c r="X12" s="110"/>
      <c r="Y12" s="110"/>
    </row>
    <row r="13" spans="1:25" x14ac:dyDescent="0.25">
      <c r="A13" s="110"/>
      <c r="B13" s="110"/>
      <c r="C13" s="133" t="s">
        <v>217</v>
      </c>
      <c r="D13" s="125">
        <v>0.28581494228091509</v>
      </c>
      <c r="F13" s="120">
        <v>7</v>
      </c>
      <c r="G13" s="202" t="s">
        <v>218</v>
      </c>
      <c r="H13" s="202"/>
      <c r="I13" s="203">
        <v>0.65095269907629461</v>
      </c>
      <c r="J13" s="203"/>
      <c r="K13" s="121">
        <v>39.057161944577679</v>
      </c>
      <c r="L13" s="121">
        <v>0.65095269907629461</v>
      </c>
      <c r="M13" s="121">
        <v>0.65095269907629461</v>
      </c>
      <c r="N13" s="122">
        <v>0.24409287815806702</v>
      </c>
      <c r="O13" s="121">
        <v>0.39701562835293847</v>
      </c>
      <c r="P13" s="123">
        <v>9.1170127963195596E-2</v>
      </c>
      <c r="Q13" s="121" t="s">
        <v>255</v>
      </c>
    </row>
    <row r="14" spans="1:25" x14ac:dyDescent="0.25">
      <c r="A14" s="110"/>
      <c r="B14" s="110"/>
      <c r="C14" s="124" t="s">
        <v>219</v>
      </c>
      <c r="D14" s="125">
        <v>0.46</v>
      </c>
      <c r="F14" s="120">
        <v>8</v>
      </c>
      <c r="G14" s="202" t="s">
        <v>220</v>
      </c>
      <c r="H14" s="202"/>
      <c r="I14" s="203">
        <v>19.109937451058901</v>
      </c>
      <c r="J14" s="203"/>
      <c r="K14" s="121">
        <v>19.109937451058901</v>
      </c>
      <c r="L14" s="121">
        <v>0.31849895751764834</v>
      </c>
      <c r="M14" s="121">
        <v>0.31849895751764834</v>
      </c>
      <c r="N14" s="122">
        <v>0.24409287815806702</v>
      </c>
      <c r="O14" s="121">
        <v>0.39701562835293847</v>
      </c>
      <c r="P14" s="123">
        <v>9.1170127963195596E-2</v>
      </c>
      <c r="Q14" s="121">
        <v>0.31849895751764834</v>
      </c>
    </row>
    <row r="15" spans="1:25" x14ac:dyDescent="0.25">
      <c r="A15" s="110"/>
      <c r="B15" s="110"/>
      <c r="C15" s="124" t="s">
        <v>221</v>
      </c>
      <c r="D15" s="125">
        <v>0.28451013493571958</v>
      </c>
      <c r="F15" s="120">
        <v>9</v>
      </c>
      <c r="G15" s="202" t="s">
        <v>222</v>
      </c>
      <c r="H15" s="202"/>
      <c r="I15" s="203">
        <v>7.8290836844114384</v>
      </c>
      <c r="J15" s="203"/>
      <c r="K15" s="121">
        <v>7.8290836844114384</v>
      </c>
      <c r="L15" s="121">
        <v>0.13048472807352399</v>
      </c>
      <c r="M15" s="121">
        <v>0.13048472807352399</v>
      </c>
      <c r="N15" s="122">
        <v>0.24409287815806702</v>
      </c>
      <c r="O15" s="121">
        <v>0.39701562835293847</v>
      </c>
      <c r="P15" s="123">
        <v>9.1170127963195596E-2</v>
      </c>
      <c r="Q15" s="121">
        <v>0.13048472807352399</v>
      </c>
    </row>
    <row r="16" spans="1:25" x14ac:dyDescent="0.25">
      <c r="A16" s="110"/>
      <c r="B16" s="110"/>
      <c r="C16" s="124" t="s">
        <v>223</v>
      </c>
      <c r="D16" s="130">
        <v>0.45789999999999997</v>
      </c>
      <c r="F16" s="120">
        <v>10</v>
      </c>
      <c r="G16" s="202" t="s">
        <v>224</v>
      </c>
      <c r="H16" s="202"/>
      <c r="I16" s="203">
        <v>0.32068704784483026</v>
      </c>
      <c r="J16" s="203"/>
      <c r="K16" s="121">
        <v>19.241222870689818</v>
      </c>
      <c r="L16" s="121">
        <v>0.32068704784483032</v>
      </c>
      <c r="M16" s="121">
        <v>0.32068704784483032</v>
      </c>
      <c r="N16" s="122">
        <v>0.24409287815806702</v>
      </c>
      <c r="O16" s="121">
        <v>0.39701562835293847</v>
      </c>
      <c r="P16" s="123">
        <v>9.1170127963195596E-2</v>
      </c>
      <c r="Q16" s="121">
        <v>0.32068704784483032</v>
      </c>
    </row>
    <row r="17" spans="1:25" x14ac:dyDescent="0.25">
      <c r="A17" s="110"/>
      <c r="B17" s="110"/>
      <c r="C17" s="133" t="s">
        <v>225</v>
      </c>
      <c r="D17" s="125">
        <v>3.0950000000000002E-2</v>
      </c>
      <c r="F17" s="120">
        <v>11</v>
      </c>
      <c r="G17" s="202" t="s">
        <v>226</v>
      </c>
      <c r="H17" s="202"/>
      <c r="I17" s="203">
        <v>0.24162642629056005</v>
      </c>
      <c r="J17" s="203"/>
      <c r="K17" s="121">
        <v>14.497585577433604</v>
      </c>
      <c r="L17" s="121">
        <v>0.24162642629056005</v>
      </c>
      <c r="M17" s="121">
        <v>0.24162642629056005</v>
      </c>
      <c r="N17" s="122">
        <v>0.24409287815806702</v>
      </c>
      <c r="O17" s="121">
        <v>0.39701562835293847</v>
      </c>
      <c r="P17" s="123">
        <v>9.1170127963195596E-2</v>
      </c>
      <c r="Q17" s="121">
        <v>0.24162642629056005</v>
      </c>
    </row>
    <row r="18" spans="1:25" x14ac:dyDescent="0.25">
      <c r="A18" s="110"/>
      <c r="B18" s="110"/>
      <c r="C18" s="124" t="s">
        <v>227</v>
      </c>
      <c r="D18" s="130">
        <v>3.0950000000000002</v>
      </c>
      <c r="F18" s="120">
        <v>12</v>
      </c>
      <c r="G18" s="206" t="s">
        <v>228</v>
      </c>
      <c r="H18" s="206"/>
      <c r="I18" s="203">
        <v>0.22064612004060369</v>
      </c>
      <c r="J18" s="203"/>
      <c r="K18" s="121">
        <v>13.238767202436222</v>
      </c>
      <c r="L18" s="121">
        <v>0.22064612004060369</v>
      </c>
      <c r="M18" s="121">
        <v>0.22064612004060369</v>
      </c>
      <c r="N18" s="122">
        <v>0.24409287815806702</v>
      </c>
      <c r="O18" s="121">
        <v>0.39701562835293847</v>
      </c>
      <c r="P18" s="123">
        <v>9.1170127963195596E-2</v>
      </c>
      <c r="Q18" s="121">
        <v>0.22064612004060369</v>
      </c>
    </row>
    <row r="19" spans="1:25" x14ac:dyDescent="0.25">
      <c r="A19" s="110"/>
      <c r="B19" s="110"/>
      <c r="C19" s="133" t="s">
        <v>229</v>
      </c>
      <c r="D19" s="125">
        <v>0.2</v>
      </c>
      <c r="F19" s="120">
        <v>13</v>
      </c>
      <c r="G19" s="206" t="s">
        <v>230</v>
      </c>
      <c r="H19" s="206"/>
      <c r="I19" s="203">
        <v>8.1720785200223606E-2</v>
      </c>
      <c r="J19" s="203"/>
      <c r="K19" s="121">
        <v>4.9032471120134167</v>
      </c>
      <c r="L19" s="121">
        <v>8.1720785200223606E-2</v>
      </c>
      <c r="M19" s="121">
        <v>8.1720785200223606E-2</v>
      </c>
      <c r="N19" s="122">
        <v>0.24409287815806702</v>
      </c>
      <c r="O19" s="121">
        <v>0.39701562835293847</v>
      </c>
      <c r="P19" s="123">
        <v>9.1170127963195596E-2</v>
      </c>
      <c r="Q19" s="121" t="s">
        <v>255</v>
      </c>
    </row>
    <row r="20" spans="1:25" x14ac:dyDescent="0.25">
      <c r="A20" s="110"/>
      <c r="B20" s="110"/>
      <c r="C20" s="133" t="s">
        <v>231</v>
      </c>
      <c r="D20" s="125">
        <v>0.75</v>
      </c>
      <c r="E20" s="99"/>
      <c r="F20" s="120">
        <v>14</v>
      </c>
      <c r="G20" s="202" t="s">
        <v>232</v>
      </c>
      <c r="H20" s="202"/>
      <c r="I20" s="203">
        <v>8.5024709458366576</v>
      </c>
      <c r="J20" s="203"/>
      <c r="K20" s="121">
        <v>8.5024709458366576</v>
      </c>
      <c r="L20" s="121">
        <v>0.14170784909727763</v>
      </c>
      <c r="M20" s="121">
        <v>0.14170784909727763</v>
      </c>
      <c r="N20" s="122">
        <v>0.24409287815806702</v>
      </c>
      <c r="O20" s="121">
        <v>0.39701562835293847</v>
      </c>
      <c r="P20" s="123">
        <v>9.1170127963195596E-2</v>
      </c>
      <c r="Q20" s="121">
        <v>0.14170784909727763</v>
      </c>
    </row>
    <row r="21" spans="1:25" x14ac:dyDescent="0.25">
      <c r="A21" s="110"/>
      <c r="B21" s="110"/>
      <c r="C21" s="133" t="s">
        <v>233</v>
      </c>
      <c r="D21" s="125">
        <v>0.59942799021249327</v>
      </c>
      <c r="F21" s="120">
        <v>15</v>
      </c>
      <c r="G21" s="202" t="s">
        <v>234</v>
      </c>
      <c r="H21" s="202"/>
      <c r="I21" s="203">
        <v>16.797169896328136</v>
      </c>
      <c r="J21" s="203"/>
      <c r="K21" s="121">
        <v>16.797169896328136</v>
      </c>
      <c r="L21" s="121">
        <v>0.27995283160546891</v>
      </c>
      <c r="M21" s="121">
        <v>0.27995283160546891</v>
      </c>
      <c r="N21" s="122">
        <v>0.24409287815806702</v>
      </c>
      <c r="O21" s="121">
        <v>0.39701562835293847</v>
      </c>
      <c r="P21" s="123">
        <v>9.1170127963195596E-2</v>
      </c>
      <c r="Q21" s="121">
        <v>0.27995283160546891</v>
      </c>
    </row>
    <row r="22" spans="1:25" x14ac:dyDescent="0.25">
      <c r="A22" s="110"/>
      <c r="B22" s="110"/>
      <c r="C22" s="133" t="s">
        <v>235</v>
      </c>
      <c r="D22" s="130">
        <v>0.75</v>
      </c>
      <c r="E22" s="99"/>
      <c r="F22" s="120">
        <v>16</v>
      </c>
      <c r="G22" s="202" t="s">
        <v>236</v>
      </c>
      <c r="H22" s="202"/>
      <c r="I22" s="203">
        <v>10.000848097979011</v>
      </c>
      <c r="J22" s="203"/>
      <c r="K22" s="121">
        <v>10.000848097979011</v>
      </c>
      <c r="L22" s="121">
        <v>0.16668080163298352</v>
      </c>
      <c r="M22" s="121">
        <v>0.16668080163298352</v>
      </c>
      <c r="N22" s="122">
        <v>0.24409287815806702</v>
      </c>
      <c r="O22" s="121">
        <v>0.39701562835293847</v>
      </c>
      <c r="P22" s="123">
        <v>9.1170127963195596E-2</v>
      </c>
      <c r="Q22" s="121">
        <v>0.16668080163298352</v>
      </c>
    </row>
    <row r="23" spans="1:25" x14ac:dyDescent="0.25">
      <c r="A23" s="110"/>
      <c r="B23" s="110"/>
      <c r="C23" s="133" t="s">
        <v>237</v>
      </c>
      <c r="D23" s="134">
        <v>0.7</v>
      </c>
      <c r="E23" s="99"/>
      <c r="F23" s="120">
        <v>17</v>
      </c>
      <c r="G23" s="202" t="s">
        <v>238</v>
      </c>
      <c r="H23" s="202"/>
      <c r="I23" s="203">
        <v>30.629513160156606</v>
      </c>
      <c r="J23" s="203"/>
      <c r="K23" s="121">
        <v>30.629513160156606</v>
      </c>
      <c r="L23" s="121">
        <v>0.51049188600261008</v>
      </c>
      <c r="M23" s="121">
        <v>0.51049188600261008</v>
      </c>
      <c r="N23" s="122">
        <v>0.24409287815806702</v>
      </c>
      <c r="O23" s="121">
        <v>0.39701562835293847</v>
      </c>
      <c r="P23" s="123">
        <v>9.1170127963195596E-2</v>
      </c>
      <c r="Q23" s="121" t="s">
        <v>255</v>
      </c>
    </row>
    <row r="24" spans="1:25" ht="15.75" thickBot="1" x14ac:dyDescent="0.3">
      <c r="A24" s="110"/>
      <c r="B24" s="110"/>
      <c r="C24" s="133" t="s">
        <v>239</v>
      </c>
      <c r="D24" s="130">
        <v>20</v>
      </c>
      <c r="F24" s="120">
        <v>18</v>
      </c>
      <c r="G24" s="202" t="s">
        <v>240</v>
      </c>
      <c r="H24" s="202"/>
      <c r="I24" s="203">
        <v>1.5263333333333333</v>
      </c>
      <c r="J24" s="203"/>
      <c r="K24" s="121">
        <v>1.5263333333333333</v>
      </c>
      <c r="L24" s="121">
        <v>2.5438888888888889E-2</v>
      </c>
      <c r="M24" s="121">
        <v>2.5438888888888889E-2</v>
      </c>
      <c r="N24" s="122">
        <v>0.24409287815806702</v>
      </c>
      <c r="O24" s="121">
        <v>0.39701562835293847</v>
      </c>
      <c r="P24" s="123">
        <v>9.1170127963195596E-2</v>
      </c>
      <c r="Q24" s="135" t="s">
        <v>255</v>
      </c>
    </row>
    <row r="25" spans="1:25" ht="15.75" thickBot="1" x14ac:dyDescent="0.3">
      <c r="A25" s="110"/>
      <c r="B25" s="110"/>
      <c r="C25" s="124" t="s">
        <v>241</v>
      </c>
      <c r="D25" s="125">
        <v>65.941312232113418</v>
      </c>
      <c r="F25" s="136"/>
      <c r="G25" s="204"/>
      <c r="H25" s="204"/>
      <c r="I25" s="205"/>
      <c r="J25" s="205"/>
      <c r="K25" s="137"/>
      <c r="L25" s="138"/>
      <c r="M25" s="68"/>
      <c r="N25" s="70"/>
      <c r="O25" s="139"/>
      <c r="P25" s="140" t="s">
        <v>195</v>
      </c>
      <c r="Q25" s="141">
        <v>0.2232191105483706</v>
      </c>
    </row>
    <row r="26" spans="1:25" ht="15.75" thickBot="1" x14ac:dyDescent="0.3">
      <c r="A26" s="110"/>
      <c r="B26" s="110"/>
      <c r="C26" s="124" t="s">
        <v>242</v>
      </c>
      <c r="D26" s="134">
        <v>0.9</v>
      </c>
      <c r="F26" s="110"/>
      <c r="G26" s="110"/>
      <c r="H26" s="110"/>
      <c r="I26" s="200"/>
      <c r="J26" s="200"/>
      <c r="K26" s="142"/>
      <c r="L26" s="110"/>
      <c r="M26" s="110"/>
      <c r="N26" s="11"/>
      <c r="O26" s="143"/>
      <c r="P26" s="140" t="s">
        <v>194</v>
      </c>
      <c r="Q26" s="141">
        <v>13.393146632902235</v>
      </c>
    </row>
    <row r="27" spans="1:25" ht="15.75" thickBot="1" x14ac:dyDescent="0.3">
      <c r="A27" s="110"/>
      <c r="B27" s="110"/>
      <c r="C27" s="133" t="s">
        <v>243</v>
      </c>
      <c r="D27" s="134">
        <v>0.04</v>
      </c>
      <c r="E27" s="3"/>
      <c r="F27" s="110"/>
      <c r="G27" s="110"/>
      <c r="H27" s="110"/>
      <c r="I27" s="110"/>
      <c r="J27" s="110"/>
      <c r="K27" s="142"/>
      <c r="L27" s="144"/>
      <c r="M27" s="145"/>
      <c r="N27" s="18"/>
      <c r="O27" s="143"/>
      <c r="P27" s="146" t="s">
        <v>244</v>
      </c>
      <c r="Q27" s="147">
        <v>15</v>
      </c>
    </row>
    <row r="28" spans="1:25" x14ac:dyDescent="0.25">
      <c r="A28" s="110"/>
      <c r="B28" s="110"/>
      <c r="C28" s="124" t="s">
        <v>245</v>
      </c>
      <c r="D28" s="130">
        <v>89</v>
      </c>
      <c r="O28" s="143"/>
      <c r="P28" s="143"/>
      <c r="Q28" s="139"/>
    </row>
    <row r="29" spans="1:25" x14ac:dyDescent="0.25">
      <c r="A29" s="110"/>
      <c r="B29" s="110"/>
      <c r="C29" s="133" t="s">
        <v>246</v>
      </c>
      <c r="D29" s="134">
        <v>0.05</v>
      </c>
      <c r="K29" s="201" t="s">
        <v>75</v>
      </c>
      <c r="L29" s="201"/>
      <c r="M29" s="148">
        <v>18</v>
      </c>
      <c r="O29" s="143"/>
      <c r="P29" s="143"/>
      <c r="Q29" s="139"/>
    </row>
    <row r="30" spans="1:25" ht="15.75" x14ac:dyDescent="0.25">
      <c r="A30" s="110"/>
      <c r="B30" s="110"/>
      <c r="C30" s="124" t="s">
        <v>247</v>
      </c>
      <c r="D30" s="130"/>
      <c r="F30" s="149"/>
      <c r="G30" s="149"/>
      <c r="H30" s="149"/>
      <c r="I30" s="149"/>
      <c r="J30" s="149"/>
      <c r="K30" s="201" t="s">
        <v>79</v>
      </c>
      <c r="L30" s="201"/>
      <c r="M30" s="148">
        <v>0.24409287815806702</v>
      </c>
      <c r="O30" s="143"/>
      <c r="P30" s="143"/>
      <c r="Q30" s="139"/>
    </row>
    <row r="31" spans="1:25" x14ac:dyDescent="0.25">
      <c r="A31" s="110"/>
      <c r="B31" s="110"/>
      <c r="C31" s="133" t="s">
        <v>248</v>
      </c>
      <c r="D31" s="150">
        <v>3.5000000000000003E-2</v>
      </c>
      <c r="K31" s="201" t="s">
        <v>76</v>
      </c>
      <c r="L31" s="201"/>
      <c r="M31" s="148">
        <v>0.15292275019487142</v>
      </c>
      <c r="O31" s="143"/>
      <c r="P31" s="143"/>
      <c r="Q31" s="139"/>
    </row>
    <row r="32" spans="1:25" ht="15.75" x14ac:dyDescent="0.25">
      <c r="A32" s="110"/>
      <c r="B32" s="110"/>
      <c r="C32" s="129" t="s">
        <v>249</v>
      </c>
      <c r="D32" s="151">
        <v>1.2359550561797761</v>
      </c>
      <c r="E32" s="142"/>
      <c r="R32" s="149"/>
      <c r="S32" s="149"/>
      <c r="T32" s="149"/>
      <c r="U32" s="149"/>
      <c r="V32" s="149"/>
      <c r="W32" s="149"/>
      <c r="X32" s="149"/>
      <c r="Y32" s="149"/>
    </row>
    <row r="33" spans="1:13" ht="15.75" thickBot="1" x14ac:dyDescent="0.3">
      <c r="A33" s="110"/>
      <c r="B33" s="110"/>
      <c r="C33" s="152" t="s">
        <v>250</v>
      </c>
      <c r="D33" s="153">
        <v>10.4</v>
      </c>
    </row>
    <row r="34" spans="1:13" x14ac:dyDescent="0.25">
      <c r="A34" s="110"/>
      <c r="B34" s="110"/>
      <c r="C34" s="110"/>
    </row>
    <row r="35" spans="1:13" ht="15.75" x14ac:dyDescent="0.25">
      <c r="A35" s="110"/>
      <c r="B35" s="110"/>
      <c r="C35" s="110"/>
      <c r="D35" s="142"/>
      <c r="E35" s="149"/>
    </row>
    <row r="36" spans="1:13" x14ac:dyDescent="0.25">
      <c r="A36" s="110"/>
      <c r="B36" s="110"/>
    </row>
    <row r="37" spans="1:13" x14ac:dyDescent="0.25">
      <c r="A37" s="110"/>
      <c r="B37" s="110"/>
    </row>
    <row r="38" spans="1:13" ht="15.75" x14ac:dyDescent="0.25">
      <c r="A38" s="110"/>
      <c r="B38" s="110"/>
      <c r="C38" s="154"/>
      <c r="D38" s="149"/>
    </row>
    <row r="39" spans="1:13" x14ac:dyDescent="0.25">
      <c r="A39" s="110"/>
      <c r="B39" s="110"/>
      <c r="F39" s="110"/>
      <c r="G39" s="110"/>
      <c r="H39" s="110"/>
      <c r="I39" s="110"/>
      <c r="J39" s="110"/>
      <c r="K39" s="110"/>
      <c r="L39" s="110"/>
      <c r="M39" s="110"/>
    </row>
    <row r="40" spans="1:13" x14ac:dyDescent="0.25">
      <c r="A40" s="110"/>
      <c r="B40" s="110"/>
      <c r="F40" s="110"/>
      <c r="G40" s="110"/>
      <c r="H40" s="110"/>
      <c r="I40" s="110"/>
      <c r="J40" s="110"/>
      <c r="K40" s="110"/>
      <c r="L40" s="110"/>
      <c r="M40" s="110"/>
    </row>
    <row r="41" spans="1:13" x14ac:dyDescent="0.25">
      <c r="A41" s="110"/>
      <c r="B41" s="110"/>
      <c r="F41" s="110"/>
      <c r="G41" s="110"/>
      <c r="H41" s="110"/>
      <c r="I41" s="110"/>
      <c r="J41" s="110"/>
      <c r="K41" s="110"/>
      <c r="L41" s="110"/>
      <c r="M41" s="110"/>
    </row>
    <row r="42" spans="1:13" x14ac:dyDescent="0.25">
      <c r="A42" s="110"/>
      <c r="B42" s="110"/>
      <c r="F42" s="110"/>
      <c r="G42" s="110"/>
      <c r="H42" s="110"/>
      <c r="I42" s="110"/>
      <c r="J42" s="110"/>
      <c r="K42" s="110"/>
      <c r="L42" s="110"/>
      <c r="M42" s="110"/>
    </row>
    <row r="43" spans="1:13" x14ac:dyDescent="0.25">
      <c r="A43" s="110"/>
      <c r="B43" s="110"/>
      <c r="F43" s="110"/>
      <c r="G43" s="110"/>
      <c r="H43" s="110"/>
      <c r="I43" s="110"/>
      <c r="J43" s="110"/>
      <c r="K43" s="110"/>
      <c r="L43" s="110"/>
      <c r="M43" s="110"/>
    </row>
    <row r="44" spans="1:13" x14ac:dyDescent="0.25">
      <c r="A44" s="110"/>
      <c r="B44" s="110"/>
      <c r="E44" s="110"/>
      <c r="F44" s="110"/>
      <c r="G44" s="110"/>
      <c r="H44" s="110"/>
      <c r="I44" s="110"/>
      <c r="J44" s="110"/>
      <c r="K44" s="110"/>
      <c r="L44" s="110"/>
      <c r="M44" s="110"/>
    </row>
    <row r="45" spans="1:13" x14ac:dyDescent="0.25">
      <c r="A45" s="110"/>
      <c r="B45" s="110"/>
      <c r="E45" s="110"/>
      <c r="F45" s="110"/>
      <c r="G45" s="110"/>
      <c r="H45" s="110"/>
      <c r="I45" s="110"/>
      <c r="J45" s="110"/>
      <c r="K45" s="110"/>
      <c r="L45" s="110"/>
      <c r="M45" s="110"/>
    </row>
    <row r="46" spans="1:13" x14ac:dyDescent="0.25">
      <c r="A46" s="110"/>
      <c r="B46" s="110"/>
      <c r="E46" s="110"/>
      <c r="F46" s="110"/>
      <c r="G46" s="110"/>
      <c r="H46" s="110"/>
      <c r="I46" s="110"/>
      <c r="J46" s="110"/>
      <c r="K46" s="110"/>
      <c r="L46" s="110"/>
      <c r="M46" s="110"/>
    </row>
    <row r="47" spans="1:13" x14ac:dyDescent="0.25">
      <c r="A47" s="110"/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</row>
    <row r="48" spans="1:13" x14ac:dyDescent="0.25">
      <c r="A48" s="110"/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</row>
    <row r="49" spans="1:13" x14ac:dyDescent="0.25">
      <c r="A49" s="110"/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</row>
    <row r="50" spans="1:13" x14ac:dyDescent="0.25">
      <c r="A50" s="110"/>
      <c r="B50" s="110"/>
      <c r="C50" s="110"/>
      <c r="D50" s="110"/>
      <c r="E50" s="110"/>
    </row>
    <row r="51" spans="1:13" x14ac:dyDescent="0.25">
      <c r="A51" s="110"/>
      <c r="B51" s="110"/>
      <c r="C51" s="110"/>
      <c r="D51" s="110"/>
      <c r="E51" s="110"/>
    </row>
    <row r="52" spans="1:13" x14ac:dyDescent="0.25">
      <c r="A52" s="110"/>
      <c r="B52" s="110"/>
      <c r="C52" s="110"/>
      <c r="D52" s="110"/>
      <c r="E52" s="110"/>
    </row>
    <row r="53" spans="1:13" x14ac:dyDescent="0.25">
      <c r="A53" s="110"/>
      <c r="B53" s="110"/>
      <c r="C53" s="110"/>
      <c r="D53" s="110"/>
      <c r="E53" s="110"/>
    </row>
    <row r="54" spans="1:13" x14ac:dyDescent="0.25">
      <c r="A54" s="110"/>
      <c r="B54" s="110"/>
      <c r="C54" s="110"/>
      <c r="D54" s="110"/>
      <c r="E54" s="110"/>
    </row>
    <row r="55" spans="1:13" x14ac:dyDescent="0.25">
      <c r="A55" s="110"/>
      <c r="B55" s="110"/>
      <c r="C55" s="110"/>
      <c r="D55" s="110"/>
    </row>
    <row r="56" spans="1:13" x14ac:dyDescent="0.25">
      <c r="A56" s="110"/>
      <c r="B56" s="110"/>
      <c r="C56" s="110"/>
      <c r="D56" s="110"/>
    </row>
    <row r="57" spans="1:13" x14ac:dyDescent="0.25">
      <c r="A57" s="110"/>
      <c r="B57" s="110"/>
      <c r="C57" s="110"/>
      <c r="D57" s="110"/>
    </row>
    <row r="58" spans="1:13" x14ac:dyDescent="0.25">
      <c r="A58" s="110"/>
      <c r="B58" s="110"/>
    </row>
    <row r="59" spans="1:13" x14ac:dyDescent="0.25">
      <c r="A59" s="110"/>
      <c r="B59" s="110"/>
    </row>
    <row r="60" spans="1:13" x14ac:dyDescent="0.25">
      <c r="A60" s="110"/>
      <c r="B60" s="110"/>
    </row>
    <row r="61" spans="1:13" x14ac:dyDescent="0.25">
      <c r="A61" s="110"/>
      <c r="B61" s="110"/>
    </row>
    <row r="62" spans="1:13" x14ac:dyDescent="0.25">
      <c r="A62" s="110"/>
      <c r="B62" s="110"/>
    </row>
    <row r="63" spans="1:13" x14ac:dyDescent="0.25">
      <c r="A63" s="110"/>
      <c r="B63" s="110"/>
    </row>
    <row r="64" spans="1:13" x14ac:dyDescent="0.25">
      <c r="A64" s="110"/>
      <c r="B64" s="110"/>
    </row>
    <row r="65" spans="1:13" x14ac:dyDescent="0.25">
      <c r="A65" s="110"/>
      <c r="B65" s="110"/>
    </row>
    <row r="66" spans="1:13" ht="15.75" x14ac:dyDescent="0.25">
      <c r="A66" s="110"/>
      <c r="B66" s="110"/>
      <c r="F66" s="154"/>
      <c r="G66" s="154"/>
      <c r="H66" s="154"/>
      <c r="I66" s="154"/>
      <c r="J66" s="154"/>
      <c r="K66" s="154"/>
      <c r="L66" s="154"/>
      <c r="M66" s="154"/>
    </row>
    <row r="67" spans="1:13" x14ac:dyDescent="0.25">
      <c r="A67" s="110"/>
      <c r="B67" s="110"/>
      <c r="F67" s="110"/>
      <c r="G67" s="110"/>
      <c r="H67" s="110"/>
      <c r="I67" s="110"/>
      <c r="J67" s="110"/>
      <c r="K67" s="110"/>
      <c r="L67" s="110"/>
      <c r="M67" s="110"/>
    </row>
  </sheetData>
  <mergeCells count="46">
    <mergeCell ref="C2:L2"/>
    <mergeCell ref="O2:Y2"/>
    <mergeCell ref="G6:H6"/>
    <mergeCell ref="I6:J6"/>
    <mergeCell ref="G7:H7"/>
    <mergeCell ref="I7:J7"/>
    <mergeCell ref="G8:H8"/>
    <mergeCell ref="I8:J8"/>
    <mergeCell ref="G9:H9"/>
    <mergeCell ref="I9:J9"/>
    <mergeCell ref="G10:H10"/>
    <mergeCell ref="I10:J10"/>
    <mergeCell ref="G11:H11"/>
    <mergeCell ref="I11:J11"/>
    <mergeCell ref="G12:H12"/>
    <mergeCell ref="I12:J12"/>
    <mergeCell ref="G13:H13"/>
    <mergeCell ref="I13:J13"/>
    <mergeCell ref="G14:H14"/>
    <mergeCell ref="I14:J14"/>
    <mergeCell ref="G15:H15"/>
    <mergeCell ref="I15:J15"/>
    <mergeCell ref="G16:H16"/>
    <mergeCell ref="I16:J16"/>
    <mergeCell ref="G17:H17"/>
    <mergeCell ref="I17:J17"/>
    <mergeCell ref="G18:H18"/>
    <mergeCell ref="I18:J18"/>
    <mergeCell ref="G19:H19"/>
    <mergeCell ref="I19:J19"/>
    <mergeCell ref="G20:H20"/>
    <mergeCell ref="I20:J20"/>
    <mergeCell ref="G21:H21"/>
    <mergeCell ref="I21:J21"/>
    <mergeCell ref="G22:H22"/>
    <mergeCell ref="I22:J22"/>
    <mergeCell ref="I26:J26"/>
    <mergeCell ref="K29:L29"/>
    <mergeCell ref="K30:L30"/>
    <mergeCell ref="K31:L31"/>
    <mergeCell ref="G23:H23"/>
    <mergeCell ref="I23:J23"/>
    <mergeCell ref="G24:H24"/>
    <mergeCell ref="I24:J24"/>
    <mergeCell ref="G25:H25"/>
    <mergeCell ref="I25:J2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112"/>
  <sheetViews>
    <sheetView zoomScale="70" zoomScaleNormal="70" workbookViewId="0">
      <selection sqref="A1:XFD1048576"/>
    </sheetView>
  </sheetViews>
  <sheetFormatPr baseColWidth="10" defaultRowHeight="15" x14ac:dyDescent="0.25"/>
  <cols>
    <col min="1" max="1" width="13.5703125" customWidth="1"/>
    <col min="2" max="2" width="17.5703125" customWidth="1"/>
    <col min="3" max="8" width="13.7109375" customWidth="1"/>
    <col min="9" max="9" width="18.42578125" customWidth="1"/>
    <col min="10" max="14" width="13.7109375" customWidth="1"/>
    <col min="16" max="16" width="13.7109375" customWidth="1"/>
  </cols>
  <sheetData>
    <row r="1" spans="2:21" x14ac:dyDescent="0.25">
      <c r="B1" t="s">
        <v>33</v>
      </c>
      <c r="H1" s="9" t="s">
        <v>48</v>
      </c>
      <c r="I1" s="9"/>
      <c r="J1" s="9"/>
      <c r="K1" s="9"/>
      <c r="L1" s="9"/>
      <c r="M1" s="9"/>
      <c r="N1" s="9"/>
    </row>
    <row r="2" spans="2:21" x14ac:dyDescent="0.25">
      <c r="H2" s="9" t="s">
        <v>53</v>
      </c>
      <c r="I2" s="9"/>
      <c r="J2" s="9"/>
      <c r="K2" s="9"/>
      <c r="L2" s="9"/>
      <c r="M2" s="9"/>
      <c r="N2" s="9"/>
    </row>
    <row r="3" spans="2:21" x14ac:dyDescent="0.25">
      <c r="B3" s="6" t="s">
        <v>38</v>
      </c>
      <c r="C3" s="54" t="s">
        <v>121</v>
      </c>
      <c r="D3" s="7" t="s">
        <v>39</v>
      </c>
      <c r="E3" t="s">
        <v>93</v>
      </c>
    </row>
    <row r="4" spans="2:21" x14ac:dyDescent="0.25">
      <c r="B4" s="6" t="s">
        <v>35</v>
      </c>
      <c r="C4" t="s">
        <v>122</v>
      </c>
      <c r="I4" s="4" t="s">
        <v>34</v>
      </c>
      <c r="J4" s="4" t="s">
        <v>43</v>
      </c>
      <c r="K4" s="4" t="s">
        <v>44</v>
      </c>
      <c r="L4" s="4" t="s">
        <v>45</v>
      </c>
      <c r="M4" s="4" t="s">
        <v>46</v>
      </c>
    </row>
    <row r="5" spans="2:21" x14ac:dyDescent="0.25">
      <c r="B5" s="5"/>
      <c r="C5" t="s">
        <v>37</v>
      </c>
      <c r="D5" s="55" t="s">
        <v>124</v>
      </c>
      <c r="I5" s="8" t="s">
        <v>49</v>
      </c>
      <c r="J5" s="1">
        <v>0.94</v>
      </c>
      <c r="K5" s="1">
        <v>0.18</v>
      </c>
      <c r="L5" s="1">
        <v>0.66</v>
      </c>
      <c r="M5" s="1">
        <v>0.83</v>
      </c>
    </row>
    <row r="6" spans="2:21" x14ac:dyDescent="0.25">
      <c r="C6" t="s">
        <v>40</v>
      </c>
      <c r="D6" s="55" t="s">
        <v>123</v>
      </c>
      <c r="I6" s="8" t="s">
        <v>50</v>
      </c>
      <c r="J6" s="1">
        <v>24.85</v>
      </c>
      <c r="K6" s="1">
        <v>0.22</v>
      </c>
      <c r="L6" s="1">
        <v>0.5</v>
      </c>
      <c r="M6" s="1">
        <v>0.1</v>
      </c>
    </row>
    <row r="7" spans="2:21" x14ac:dyDescent="0.25">
      <c r="C7" t="s">
        <v>41</v>
      </c>
      <c r="D7" s="54">
        <v>1250</v>
      </c>
      <c r="E7" t="s">
        <v>42</v>
      </c>
      <c r="I7" s="8" t="s">
        <v>51</v>
      </c>
      <c r="J7" s="1">
        <v>13.92</v>
      </c>
      <c r="K7" s="1">
        <v>0.19</v>
      </c>
      <c r="L7" s="1">
        <v>0.57999999999999996</v>
      </c>
      <c r="M7" s="1">
        <v>0.2</v>
      </c>
    </row>
    <row r="8" spans="2:21" x14ac:dyDescent="0.25">
      <c r="C8" t="s">
        <v>54</v>
      </c>
      <c r="D8" s="54" t="s">
        <v>125</v>
      </c>
      <c r="I8" s="8" t="s">
        <v>52</v>
      </c>
      <c r="J8" s="1">
        <v>5.53</v>
      </c>
      <c r="K8" s="1">
        <v>0.17</v>
      </c>
      <c r="L8" s="1">
        <v>0.63</v>
      </c>
      <c r="M8" s="1">
        <v>0.42</v>
      </c>
    </row>
    <row r="9" spans="2:21" x14ac:dyDescent="0.25">
      <c r="B9" t="s">
        <v>55</v>
      </c>
      <c r="C9" s="54">
        <v>0</v>
      </c>
      <c r="I9" s="8"/>
      <c r="J9" s="1"/>
      <c r="K9" s="1"/>
      <c r="L9" s="1"/>
      <c r="M9" s="1"/>
    </row>
    <row r="10" spans="2:21" x14ac:dyDescent="0.25">
      <c r="B10" s="6" t="s">
        <v>36</v>
      </c>
      <c r="C10" t="s">
        <v>49</v>
      </c>
    </row>
    <row r="11" spans="2:21" x14ac:dyDescent="0.25">
      <c r="B11" t="s">
        <v>47</v>
      </c>
      <c r="C11" s="1" t="s">
        <v>43</v>
      </c>
      <c r="D11" s="1" t="s">
        <v>44</v>
      </c>
      <c r="E11" s="1" t="s">
        <v>45</v>
      </c>
      <c r="F11" s="1" t="s">
        <v>46</v>
      </c>
      <c r="G11" s="1" t="s">
        <v>80</v>
      </c>
    </row>
    <row r="12" spans="2:21" x14ac:dyDescent="0.25">
      <c r="C12" s="52">
        <v>0.94</v>
      </c>
      <c r="D12" s="52">
        <v>0.18</v>
      </c>
      <c r="E12" s="52">
        <v>0.66</v>
      </c>
      <c r="F12" s="52">
        <v>0.83</v>
      </c>
      <c r="G12" s="20">
        <v>83.339130434782604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2:21" x14ac:dyDescent="0.25">
      <c r="H13" s="8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</row>
    <row r="14" spans="2:21" x14ac:dyDescent="0.25"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</row>
    <row r="15" spans="2:21" x14ac:dyDescent="0.25">
      <c r="H15" s="8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</row>
    <row r="16" spans="2:21" x14ac:dyDescent="0.25"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2:21" x14ac:dyDescent="0.25">
      <c r="H17" s="8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U17" s="10"/>
    </row>
    <row r="18" spans="2:21" x14ac:dyDescent="0.25">
      <c r="H18" s="8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U18" s="10"/>
    </row>
    <row r="19" spans="2:21" x14ac:dyDescent="0.25">
      <c r="B19" s="212" t="s">
        <v>83</v>
      </c>
      <c r="C19" s="212"/>
      <c r="D19" s="212"/>
      <c r="E19" s="212"/>
      <c r="F19" s="212"/>
      <c r="G19" s="212"/>
      <c r="H19" s="212"/>
      <c r="I19" s="212"/>
      <c r="J19" s="212"/>
      <c r="K19" s="212"/>
      <c r="L19" s="212"/>
      <c r="M19" s="212"/>
      <c r="P19" s="10"/>
      <c r="U19" s="10"/>
    </row>
    <row r="20" spans="2:21" x14ac:dyDescent="0.25">
      <c r="B20" s="213" t="s">
        <v>81</v>
      </c>
      <c r="C20" s="212" t="s">
        <v>82</v>
      </c>
      <c r="D20" s="212"/>
      <c r="E20" s="212"/>
      <c r="F20" s="212"/>
      <c r="G20" s="212"/>
      <c r="H20" s="212"/>
      <c r="I20" s="212"/>
      <c r="J20" s="212"/>
      <c r="K20" s="212"/>
      <c r="L20" s="212"/>
      <c r="M20" s="212"/>
      <c r="N20" s="10"/>
      <c r="O20" s="10"/>
      <c r="P20" s="10"/>
      <c r="U20" s="10"/>
    </row>
    <row r="21" spans="2:21" x14ac:dyDescent="0.25">
      <c r="B21" s="213"/>
      <c r="C21" s="13">
        <v>2</v>
      </c>
      <c r="D21" s="13">
        <v>2.33</v>
      </c>
      <c r="E21" s="13">
        <v>5</v>
      </c>
      <c r="F21" s="13">
        <v>10</v>
      </c>
      <c r="G21" s="13">
        <v>20</v>
      </c>
      <c r="H21" s="13">
        <v>25</v>
      </c>
      <c r="I21" s="13">
        <v>50</v>
      </c>
      <c r="J21" s="13">
        <v>100</v>
      </c>
      <c r="K21" s="13">
        <v>200</v>
      </c>
      <c r="L21" s="13">
        <v>500</v>
      </c>
      <c r="M21" s="13">
        <v>1000</v>
      </c>
      <c r="N21" s="10"/>
      <c r="O21" s="10"/>
      <c r="P21" s="10"/>
      <c r="Q21" s="10"/>
      <c r="R21" s="10"/>
      <c r="S21" s="10"/>
      <c r="U21" s="10"/>
    </row>
    <row r="22" spans="2:21" x14ac:dyDescent="0.25">
      <c r="B22">
        <v>5</v>
      </c>
      <c r="C22" s="11">
        <v>215.71359461912547</v>
      </c>
      <c r="D22" s="11">
        <v>221.72577546165925</v>
      </c>
      <c r="E22" s="11">
        <v>254.3939141296494</v>
      </c>
      <c r="F22" s="11">
        <v>288.198765834803</v>
      </c>
      <c r="G22" s="11">
        <v>326.49573757638569</v>
      </c>
      <c r="H22" s="11">
        <v>339.87664160666446</v>
      </c>
      <c r="I22" s="11">
        <v>385.04077026464569</v>
      </c>
      <c r="J22" s="11">
        <v>436.20648381469891</v>
      </c>
      <c r="K22" s="11">
        <v>494.17129617521499</v>
      </c>
      <c r="L22" s="11">
        <v>582.78278894059633</v>
      </c>
      <c r="M22" s="11">
        <v>660.2252302185442</v>
      </c>
      <c r="N22" s="10"/>
      <c r="O22" s="10"/>
      <c r="P22" s="10"/>
      <c r="Q22" s="10"/>
      <c r="R22" s="10"/>
      <c r="S22" s="10"/>
      <c r="U22" s="10"/>
    </row>
    <row r="23" spans="2:21" x14ac:dyDescent="0.25">
      <c r="B23">
        <v>10</v>
      </c>
      <c r="C23" s="11">
        <v>136.52045239909498</v>
      </c>
      <c r="D23" s="11">
        <v>140.32543117188445</v>
      </c>
      <c r="E23" s="11">
        <v>161.00038713775643</v>
      </c>
      <c r="F23" s="11">
        <v>182.39474411474927</v>
      </c>
      <c r="G23" s="11">
        <v>206.63206637025016</v>
      </c>
      <c r="H23" s="11">
        <v>215.10055012505458</v>
      </c>
      <c r="I23" s="11">
        <v>243.68394695493549</v>
      </c>
      <c r="J23" s="11">
        <v>276.06561661052268</v>
      </c>
      <c r="K23" s="11">
        <v>312.75028834230926</v>
      </c>
      <c r="L23" s="11">
        <v>368.83057897697483</v>
      </c>
      <c r="M23" s="11">
        <v>417.84221932733425</v>
      </c>
      <c r="Q23" s="10"/>
      <c r="U23" s="10"/>
    </row>
    <row r="24" spans="2:21" x14ac:dyDescent="0.25">
      <c r="B24">
        <v>15</v>
      </c>
      <c r="C24" s="11">
        <v>104.46660662147565</v>
      </c>
      <c r="D24" s="11">
        <v>107.37820860985799</v>
      </c>
      <c r="E24" s="11">
        <v>123.19886004960811</v>
      </c>
      <c r="F24" s="11">
        <v>139.57000323701342</v>
      </c>
      <c r="G24" s="11">
        <v>158.11660753789494</v>
      </c>
      <c r="H24" s="11">
        <v>164.59676304241461</v>
      </c>
      <c r="I24" s="11">
        <v>186.46902042260257</v>
      </c>
      <c r="J24" s="11">
        <v>211.24774834365965</v>
      </c>
      <c r="K24" s="11">
        <v>239.31916990355427</v>
      </c>
      <c r="L24" s="11">
        <v>282.23228334551112</v>
      </c>
      <c r="M24" s="11">
        <v>319.7364057123674</v>
      </c>
      <c r="U24" s="10"/>
    </row>
    <row r="25" spans="2:21" x14ac:dyDescent="0.25">
      <c r="B25">
        <v>20</v>
      </c>
      <c r="C25" s="11">
        <v>86.4008314179801</v>
      </c>
      <c r="D25" s="11">
        <v>88.808919903767702</v>
      </c>
      <c r="E25" s="11">
        <v>101.89365082569154</v>
      </c>
      <c r="F25" s="11">
        <v>115.43367503438292</v>
      </c>
      <c r="G25" s="11">
        <v>130.77295026692434</v>
      </c>
      <c r="H25" s="11">
        <v>136.13246984371128</v>
      </c>
      <c r="I25" s="11">
        <v>154.22228135145679</v>
      </c>
      <c r="J25" s="11">
        <v>174.71593729662015</v>
      </c>
      <c r="K25" s="11">
        <v>197.93286986769218</v>
      </c>
      <c r="L25" s="11">
        <v>233.42486869899105</v>
      </c>
      <c r="M25" s="11">
        <v>264.44327217637465</v>
      </c>
      <c r="U25" s="10"/>
    </row>
    <row r="26" spans="2:21" x14ac:dyDescent="0.25">
      <c r="B26">
        <v>25</v>
      </c>
      <c r="C26" s="11">
        <v>74.568827264274859</v>
      </c>
      <c r="D26" s="11">
        <v>76.647144467787513</v>
      </c>
      <c r="E26" s="11">
        <v>87.940010796772938</v>
      </c>
      <c r="F26" s="11">
        <v>99.625821104402632</v>
      </c>
      <c r="G26" s="11">
        <v>112.86448728853982</v>
      </c>
      <c r="H26" s="11">
        <v>117.49005723945301</v>
      </c>
      <c r="I26" s="11">
        <v>133.10259252905729</v>
      </c>
      <c r="J26" s="11">
        <v>150.78978216726199</v>
      </c>
      <c r="K26" s="11">
        <v>170.82731428455489</v>
      </c>
      <c r="L26" s="11">
        <v>201.45892611837584</v>
      </c>
      <c r="M26" s="11">
        <v>228.22957094850491</v>
      </c>
      <c r="U26" s="10"/>
    </row>
    <row r="27" spans="2:21" x14ac:dyDescent="0.25">
      <c r="B27">
        <v>30</v>
      </c>
      <c r="C27" s="11">
        <v>66.114648090416054</v>
      </c>
      <c r="D27" s="11">
        <v>67.957337798322015</v>
      </c>
      <c r="E27" s="11">
        <v>77.969884738706583</v>
      </c>
      <c r="F27" s="11">
        <v>88.330825958851534</v>
      </c>
      <c r="G27" s="11">
        <v>100.0685693036507</v>
      </c>
      <c r="H27" s="11">
        <v>104.16971908354999</v>
      </c>
      <c r="I27" s="11">
        <v>118.01219608554401</v>
      </c>
      <c r="J27" s="11">
        <v>133.69411521368076</v>
      </c>
      <c r="K27" s="11">
        <v>151.45990868445881</v>
      </c>
      <c r="L27" s="11">
        <v>178.61868683793458</v>
      </c>
      <c r="M27" s="11">
        <v>202.35423193139286</v>
      </c>
      <c r="U27" s="10"/>
    </row>
    <row r="28" spans="2:21" x14ac:dyDescent="0.25">
      <c r="B28">
        <v>35</v>
      </c>
      <c r="C28" s="11">
        <v>59.719038870986424</v>
      </c>
      <c r="D28" s="11">
        <v>61.383475746504701</v>
      </c>
      <c r="E28" s="11">
        <v>70.42745763555115</v>
      </c>
      <c r="F28" s="11">
        <v>79.786131837668464</v>
      </c>
      <c r="G28" s="11">
        <v>90.388423028980654</v>
      </c>
      <c r="H28" s="11">
        <v>94.092847542994605</v>
      </c>
      <c r="I28" s="11">
        <v>106.59627070305297</v>
      </c>
      <c r="J28" s="11">
        <v>120.76119731211737</v>
      </c>
      <c r="K28" s="11">
        <v>136.8084144039241</v>
      </c>
      <c r="L28" s="11">
        <v>161.33998456395685</v>
      </c>
      <c r="M28" s="11">
        <v>182.77946856637962</v>
      </c>
      <c r="U28" s="10"/>
    </row>
    <row r="29" spans="2:21" x14ac:dyDescent="0.25">
      <c r="B29">
        <v>40</v>
      </c>
      <c r="C29" s="11">
        <v>54.681211045911425</v>
      </c>
      <c r="D29" s="11">
        <v>56.205237985786205</v>
      </c>
      <c r="E29" s="11">
        <v>64.486280208162157</v>
      </c>
      <c r="F29" s="11">
        <v>73.055467670496327</v>
      </c>
      <c r="G29" s="11">
        <v>82.763362056653477</v>
      </c>
      <c r="H29" s="11">
        <v>86.155285679068925</v>
      </c>
      <c r="I29" s="11">
        <v>97.603934778873068</v>
      </c>
      <c r="J29" s="11">
        <v>110.57392485244748</v>
      </c>
      <c r="K29" s="11">
        <v>125.26741759924636</v>
      </c>
      <c r="L29" s="11">
        <v>147.72953337619734</v>
      </c>
      <c r="M29" s="11">
        <v>167.36040774416185</v>
      </c>
      <c r="U29" s="10"/>
    </row>
    <row r="30" spans="2:21" x14ac:dyDescent="0.25">
      <c r="B30">
        <v>45</v>
      </c>
      <c r="C30" s="11">
        <v>50.591488766737903</v>
      </c>
      <c r="D30" s="11">
        <v>52.001530540394739</v>
      </c>
      <c r="E30" s="11">
        <v>59.663216274063963</v>
      </c>
      <c r="F30" s="11">
        <v>67.591496261805119</v>
      </c>
      <c r="G30" s="11">
        <v>76.573316898030228</v>
      </c>
      <c r="H30" s="11">
        <v>79.711551449876254</v>
      </c>
      <c r="I30" s="11">
        <v>90.303932109491754</v>
      </c>
      <c r="J30" s="11">
        <v>102.30386946568906</v>
      </c>
      <c r="K30" s="11">
        <v>115.89840512108404</v>
      </c>
      <c r="L30" s="11">
        <v>136.6805322223409</v>
      </c>
      <c r="M30" s="11">
        <v>154.84317238834319</v>
      </c>
      <c r="U30" s="10"/>
    </row>
    <row r="31" spans="2:21" x14ac:dyDescent="0.25">
      <c r="B31">
        <v>50</v>
      </c>
      <c r="C31" s="11">
        <v>47.192992407193344</v>
      </c>
      <c r="D31" s="11">
        <v>48.508314259547348</v>
      </c>
      <c r="E31" s="11">
        <v>55.655324269916477</v>
      </c>
      <c r="F31" s="11">
        <v>63.051019996300546</v>
      </c>
      <c r="G31" s="11">
        <v>71.429484505272043</v>
      </c>
      <c r="H31" s="11">
        <v>74.356907338391636</v>
      </c>
      <c r="I31" s="11">
        <v>84.237742084096794</v>
      </c>
      <c r="J31" s="11">
        <v>95.431580540776991</v>
      </c>
      <c r="K31" s="11">
        <v>108.11289974295437</v>
      </c>
      <c r="L31" s="11">
        <v>127.49898207425284</v>
      </c>
      <c r="M31" s="11">
        <v>144.44154218353896</v>
      </c>
      <c r="U31" s="10"/>
    </row>
    <row r="32" spans="2:21" x14ac:dyDescent="0.25">
      <c r="B32">
        <v>55</v>
      </c>
      <c r="C32" s="11">
        <v>44.315774489335773</v>
      </c>
      <c r="D32" s="11">
        <v>45.550905037678177</v>
      </c>
      <c r="E32" s="11">
        <v>52.26218287231422</v>
      </c>
      <c r="F32" s="11">
        <v>59.206984786426887</v>
      </c>
      <c r="G32" s="11">
        <v>67.074638961496518</v>
      </c>
      <c r="H32" s="11">
        <v>69.82358543617876</v>
      </c>
      <c r="I32" s="11">
        <v>79.102014754221329</v>
      </c>
      <c r="J32" s="11">
        <v>89.613397809487864</v>
      </c>
      <c r="K32" s="11">
        <v>101.52157428497063</v>
      </c>
      <c r="L32" s="11">
        <v>119.72574420521859</v>
      </c>
      <c r="M32" s="11">
        <v>135.635366265139</v>
      </c>
    </row>
    <row r="33" spans="2:21" x14ac:dyDescent="0.25">
      <c r="B33">
        <v>60</v>
      </c>
      <c r="C33" s="11">
        <v>41.842525889234352</v>
      </c>
      <c r="D33" s="11">
        <v>43.008724213445923</v>
      </c>
      <c r="E33" s="11">
        <v>49.345447869560282</v>
      </c>
      <c r="F33" s="11">
        <v>55.902662704128751</v>
      </c>
      <c r="G33" s="11">
        <v>63.33122572263391</v>
      </c>
      <c r="H33" s="11">
        <v>65.926754411017555</v>
      </c>
      <c r="I33" s="11">
        <v>74.687357682095495</v>
      </c>
      <c r="J33" s="11">
        <v>84.61210395336937</v>
      </c>
      <c r="K33" s="11">
        <v>95.855689069745097</v>
      </c>
      <c r="L33" s="11">
        <v>113.04389033571407</v>
      </c>
      <c r="M33" s="11">
        <v>128.06560169247595</v>
      </c>
      <c r="N33" s="10"/>
      <c r="O33" s="10"/>
      <c r="P33" s="10"/>
      <c r="Q33" s="10"/>
      <c r="R33" s="10"/>
      <c r="S33" s="10"/>
      <c r="T33" s="10"/>
      <c r="U33" s="10"/>
    </row>
    <row r="34" spans="2:21" x14ac:dyDescent="0.25">
      <c r="B34">
        <v>65</v>
      </c>
      <c r="C34" s="11">
        <v>39.68943379747445</v>
      </c>
      <c r="D34" s="11">
        <v>40.79562302003832</v>
      </c>
      <c r="E34" s="11">
        <v>46.806277699634272</v>
      </c>
      <c r="F34" s="11">
        <v>53.026077736595774</v>
      </c>
      <c r="G34" s="11">
        <v>60.072388968231664</v>
      </c>
      <c r="H34" s="11">
        <v>62.53435946016014</v>
      </c>
      <c r="I34" s="11">
        <v>70.844168109710296</v>
      </c>
      <c r="J34" s="11">
        <v>80.258216418677335</v>
      </c>
      <c r="K34" s="11">
        <v>90.923240043302229</v>
      </c>
      <c r="L34" s="11">
        <v>107.22698752855771</v>
      </c>
      <c r="M34" s="11">
        <v>121.47572623991663</v>
      </c>
      <c r="N34" s="10"/>
      <c r="O34" s="10"/>
      <c r="P34" s="10"/>
      <c r="Q34" s="10"/>
      <c r="R34" s="10"/>
      <c r="S34" s="10"/>
      <c r="T34" s="10"/>
      <c r="U34" s="10"/>
    </row>
    <row r="35" spans="2:21" x14ac:dyDescent="0.25">
      <c r="B35">
        <v>70</v>
      </c>
      <c r="C35" s="11">
        <v>37.794883618259263</v>
      </c>
      <c r="D35" s="11">
        <v>38.848269593476537</v>
      </c>
      <c r="E35" s="11">
        <v>44.572009449380701</v>
      </c>
      <c r="F35" s="11">
        <v>50.494911240455473</v>
      </c>
      <c r="G35" s="11">
        <v>57.204871233753686</v>
      </c>
      <c r="H35" s="11">
        <v>59.549321111492837</v>
      </c>
      <c r="I35" s="11">
        <v>67.462466267515126</v>
      </c>
      <c r="J35" s="11">
        <v>76.427140896779306</v>
      </c>
      <c r="K35" s="11">
        <v>86.583076321192777</v>
      </c>
      <c r="L35" s="11">
        <v>102.10857466644578</v>
      </c>
      <c r="M35" s="11">
        <v>115.67715879013926</v>
      </c>
      <c r="N35" s="10"/>
      <c r="O35" s="10"/>
      <c r="P35" s="10"/>
      <c r="Q35" s="10"/>
      <c r="R35" s="10"/>
      <c r="S35" s="10"/>
      <c r="T35" s="10"/>
      <c r="U35" s="10"/>
    </row>
    <row r="36" spans="2:21" x14ac:dyDescent="0.25">
      <c r="B36">
        <v>75</v>
      </c>
      <c r="C36" s="11">
        <v>36.112477555232864</v>
      </c>
      <c r="D36" s="11">
        <v>37.118972978561885</v>
      </c>
      <c r="E36" s="11">
        <v>42.587925579820109</v>
      </c>
      <c r="F36" s="11">
        <v>48.247174597554945</v>
      </c>
      <c r="G36" s="11">
        <v>54.658446612622804</v>
      </c>
      <c r="H36" s="11">
        <v>56.898535362315933</v>
      </c>
      <c r="I36" s="11">
        <v>64.459433808900855</v>
      </c>
      <c r="J36" s="11">
        <v>73.025053817394976</v>
      </c>
      <c r="K36" s="11">
        <v>82.728906692585213</v>
      </c>
      <c r="L36" s="11">
        <v>97.563301109291103</v>
      </c>
      <c r="M36" s="11">
        <v>110.52789162297762</v>
      </c>
      <c r="N36" s="10"/>
      <c r="O36" s="10"/>
      <c r="P36" s="10"/>
      <c r="Q36" s="10"/>
      <c r="R36" s="10"/>
      <c r="S36" s="10"/>
      <c r="T36" s="10"/>
      <c r="U36" s="10"/>
    </row>
    <row r="37" spans="2:21" x14ac:dyDescent="0.25">
      <c r="B37">
        <v>80</v>
      </c>
      <c r="C37" s="11">
        <v>34.606551723821447</v>
      </c>
      <c r="D37" s="11">
        <v>35.571075298088878</v>
      </c>
      <c r="E37" s="11">
        <v>40.811967197048212</v>
      </c>
      <c r="F37" s="11">
        <v>46.235219964756666</v>
      </c>
      <c r="G37" s="11">
        <v>52.379135631179409</v>
      </c>
      <c r="H37" s="11">
        <v>54.525810476837357</v>
      </c>
      <c r="I37" s="11">
        <v>61.771412021901867</v>
      </c>
      <c r="J37" s="11">
        <v>69.979837251579809</v>
      </c>
      <c r="K37" s="11">
        <v>79.279029917937393</v>
      </c>
      <c r="L37" s="11">
        <v>93.494815497537175</v>
      </c>
      <c r="M37" s="11">
        <v>105.91876983586378</v>
      </c>
      <c r="N37" s="10"/>
      <c r="O37" s="10"/>
      <c r="P37" s="10"/>
      <c r="Q37" s="10"/>
      <c r="R37" s="10"/>
      <c r="S37" s="10"/>
      <c r="T37" s="10"/>
      <c r="U37" s="10"/>
    </row>
    <row r="38" spans="2:21" x14ac:dyDescent="0.25">
      <c r="B38">
        <v>85</v>
      </c>
      <c r="C38" s="11">
        <v>33.249202103244265</v>
      </c>
      <c r="D38" s="11">
        <v>34.175894814788997</v>
      </c>
      <c r="E38" s="11">
        <v>39.211226717846117</v>
      </c>
      <c r="F38" s="11">
        <v>44.421766871327939</v>
      </c>
      <c r="G38" s="11">
        <v>50.324703844894188</v>
      </c>
      <c r="H38" s="11">
        <v>52.387181099572551</v>
      </c>
      <c r="I38" s="11">
        <v>59.348593263778376</v>
      </c>
      <c r="J38" s="11">
        <v>67.235064923509313</v>
      </c>
      <c r="K38" s="11">
        <v>76.169521578660508</v>
      </c>
      <c r="L38" s="11">
        <v>89.827730913257128</v>
      </c>
      <c r="M38" s="11">
        <v>101.76438880431625</v>
      </c>
      <c r="N38" s="10"/>
      <c r="O38" s="10"/>
      <c r="P38" s="10"/>
      <c r="Q38" s="10"/>
      <c r="R38" s="10"/>
      <c r="S38" s="10"/>
      <c r="T38" s="10"/>
      <c r="U38" s="10"/>
    </row>
    <row r="39" spans="2:21" x14ac:dyDescent="0.25">
      <c r="B39">
        <v>90</v>
      </c>
      <c r="C39" s="11">
        <v>32.018255252635925</v>
      </c>
      <c r="D39" s="11">
        <v>32.910640089025776</v>
      </c>
      <c r="E39" s="11">
        <v>37.759554708185689</v>
      </c>
      <c r="F39" s="11">
        <v>42.777191044848678</v>
      </c>
      <c r="G39" s="11">
        <v>48.461590392928812</v>
      </c>
      <c r="H39" s="11">
        <v>50.447710931641048</v>
      </c>
      <c r="I39" s="11">
        <v>57.151398764516841</v>
      </c>
      <c r="J39" s="11">
        <v>64.745898682435353</v>
      </c>
      <c r="K39" s="11">
        <v>73.349585256325497</v>
      </c>
      <c r="L39" s="11">
        <v>86.50214246389767</v>
      </c>
      <c r="M39" s="11">
        <v>97.996883240911089</v>
      </c>
    </row>
    <row r="40" spans="2:21" x14ac:dyDescent="0.25">
      <c r="B40">
        <v>95</v>
      </c>
      <c r="C40" s="11">
        <v>30.895849384224494</v>
      </c>
      <c r="D40" s="11">
        <v>31.756951504884139</v>
      </c>
      <c r="E40" s="11">
        <v>36.435886523936929</v>
      </c>
      <c r="F40" s="11">
        <v>41.277628689434508</v>
      </c>
      <c r="G40" s="11">
        <v>46.762760365483878</v>
      </c>
      <c r="H40" s="11">
        <v>48.679257080835548</v>
      </c>
      <c r="I40" s="11">
        <v>55.147945895049993</v>
      </c>
      <c r="J40" s="11">
        <v>62.476219211666738</v>
      </c>
      <c r="K40" s="11">
        <v>70.778301959105036</v>
      </c>
      <c r="L40" s="11">
        <v>83.469793837604314</v>
      </c>
      <c r="M40" s="11">
        <v>94.5615843475845</v>
      </c>
    </row>
    <row r="41" spans="2:21" x14ac:dyDescent="0.25">
      <c r="B41">
        <v>100</v>
      </c>
      <c r="C41" s="11">
        <v>29.867420664297164</v>
      </c>
      <c r="D41" s="11">
        <v>30.699859318202307</v>
      </c>
      <c r="E41" s="11">
        <v>35.223046842100473</v>
      </c>
      <c r="F41" s="11">
        <v>39.9036221584347</v>
      </c>
      <c r="G41" s="11">
        <v>45.206170508223018</v>
      </c>
      <c r="H41" s="11">
        <v>47.058872885403154</v>
      </c>
      <c r="I41" s="11">
        <v>53.312238752056629</v>
      </c>
      <c r="J41" s="11">
        <v>60.396576171247162</v>
      </c>
      <c r="K41" s="11">
        <v>68.422307871446137</v>
      </c>
      <c r="L41" s="11">
        <v>80.691338642492028</v>
      </c>
      <c r="M41" s="11">
        <v>91.413917231025394</v>
      </c>
    </row>
    <row r="42" spans="2:21" x14ac:dyDescent="0.25">
      <c r="B42">
        <v>105</v>
      </c>
      <c r="C42" s="11">
        <v>28.920965099873332</v>
      </c>
      <c r="D42" s="11">
        <v>29.727024971195092</v>
      </c>
      <c r="E42" s="11">
        <v>34.106879193933999</v>
      </c>
      <c r="F42" s="11">
        <v>38.63913381653839</v>
      </c>
      <c r="G42" s="11">
        <v>43.773652042544292</v>
      </c>
      <c r="H42" s="11">
        <v>45.567644948497822</v>
      </c>
      <c r="I42" s="11">
        <v>51.62285065303368</v>
      </c>
      <c r="J42" s="11">
        <v>58.482695617853558</v>
      </c>
      <c r="K42" s="11">
        <v>66.254103434125525</v>
      </c>
      <c r="L42" s="11">
        <v>78.13434628224158</v>
      </c>
      <c r="M42" s="11">
        <v>88.51714179127319</v>
      </c>
    </row>
    <row r="43" spans="2:21" x14ac:dyDescent="0.25">
      <c r="B43">
        <v>110</v>
      </c>
      <c r="C43" s="11">
        <v>28.046491888388339</v>
      </c>
      <c r="D43" s="11">
        <v>28.828179206377602</v>
      </c>
      <c r="E43" s="11">
        <v>33.075601292956179</v>
      </c>
      <c r="F43" s="11">
        <v>37.470815701258942</v>
      </c>
      <c r="G43" s="11">
        <v>42.450083276845042</v>
      </c>
      <c r="H43" s="11">
        <v>44.18983184024524</v>
      </c>
      <c r="I43" s="11">
        <v>50.061948385745019</v>
      </c>
      <c r="J43" s="11">
        <v>56.71437459272056</v>
      </c>
      <c r="K43" s="11">
        <v>64.250801040722592</v>
      </c>
      <c r="L43" s="11">
        <v>75.77182509787724</v>
      </c>
      <c r="M43" s="11">
        <v>85.84067961283688</v>
      </c>
    </row>
    <row r="44" spans="2:21" x14ac:dyDescent="0.25">
      <c r="B44">
        <v>115</v>
      </c>
      <c r="C44" s="11">
        <v>27.235612349016737</v>
      </c>
      <c r="D44" s="11">
        <v>27.994699540941529</v>
      </c>
      <c r="E44" s="11">
        <v>32.119320256183265</v>
      </c>
      <c r="F44" s="11">
        <v>36.387460324884948</v>
      </c>
      <c r="G44" s="11">
        <v>41.22276742890238</v>
      </c>
      <c r="H44" s="11">
        <v>42.912216421171671</v>
      </c>
      <c r="I44" s="11">
        <v>48.614558465871134</v>
      </c>
      <c r="J44" s="11">
        <v>55.074649876755856</v>
      </c>
      <c r="K44" s="11">
        <v>62.393183333684959</v>
      </c>
      <c r="L44" s="11">
        <v>73.581111803778938</v>
      </c>
      <c r="M44" s="11">
        <v>83.358855824649652</v>
      </c>
    </row>
    <row r="45" spans="2:21" x14ac:dyDescent="0.25">
      <c r="B45">
        <v>120</v>
      </c>
      <c r="C45" s="11">
        <v>26.481226526335266</v>
      </c>
      <c r="D45" s="11">
        <v>27.21928813570921</v>
      </c>
      <c r="E45" s="11">
        <v>31.229663011656317</v>
      </c>
      <c r="F45" s="11">
        <v>35.379581969123706</v>
      </c>
      <c r="G45" s="11">
        <v>40.08095828132204</v>
      </c>
      <c r="H45" s="11">
        <v>41.723612057402356</v>
      </c>
      <c r="I45" s="11">
        <v>47.268007736164613</v>
      </c>
      <c r="J45" s="11">
        <v>53.549164254338038</v>
      </c>
      <c r="K45" s="11">
        <v>60.664985254797379</v>
      </c>
      <c r="L45" s="11">
        <v>71.543024800241639</v>
      </c>
      <c r="M45" s="11">
        <v>81.049939901511451</v>
      </c>
    </row>
    <row r="46" spans="2:21" x14ac:dyDescent="0.25">
      <c r="B46">
        <v>125</v>
      </c>
      <c r="C46" s="11">
        <v>25.777281257526536</v>
      </c>
      <c r="D46" s="11">
        <v>26.495723119397791</v>
      </c>
      <c r="E46" s="11">
        <v>30.399490983873399</v>
      </c>
      <c r="F46" s="11">
        <v>34.439093456825098</v>
      </c>
      <c r="G46" s="11">
        <v>39.015494001433133</v>
      </c>
      <c r="H46" s="11">
        <v>40.614481433252067</v>
      </c>
      <c r="I46" s="11">
        <v>46.011491525376677</v>
      </c>
      <c r="J46" s="11">
        <v>52.125677287523452</v>
      </c>
      <c r="K46" s="11">
        <v>59.052339809164536</v>
      </c>
      <c r="L46" s="11">
        <v>69.64121055556113</v>
      </c>
      <c r="M46" s="11">
        <v>78.895405190886891</v>
      </c>
    </row>
    <row r="47" spans="2:21" x14ac:dyDescent="0.25">
      <c r="B47">
        <v>130</v>
      </c>
      <c r="C47" s="11">
        <v>25.118581270050086</v>
      </c>
      <c r="D47" s="11">
        <v>25.818664421369625</v>
      </c>
      <c r="E47" s="11">
        <v>29.622677318758068</v>
      </c>
      <c r="F47" s="11">
        <v>33.559053773738377</v>
      </c>
      <c r="G47" s="11">
        <v>38.018511226043366</v>
      </c>
      <c r="H47" s="11">
        <v>39.576638918202725</v>
      </c>
      <c r="I47" s="11">
        <v>44.835736464602412</v>
      </c>
      <c r="J47" s="11">
        <v>50.793683326117304</v>
      </c>
      <c r="K47" s="11">
        <v>57.5433453149762</v>
      </c>
      <c r="L47" s="11">
        <v>67.861633257920445</v>
      </c>
      <c r="M47" s="11">
        <v>76.879350747751516</v>
      </c>
    </row>
    <row r="48" spans="2:21" x14ac:dyDescent="0.25">
      <c r="B48">
        <v>135</v>
      </c>
      <c r="C48" s="11">
        <v>24.500640141486134</v>
      </c>
      <c r="D48" s="11">
        <v>25.183500577558977</v>
      </c>
      <c r="E48" s="11">
        <v>28.89393111861877</v>
      </c>
      <c r="F48" s="11">
        <v>32.733468947130021</v>
      </c>
      <c r="G48" s="11">
        <v>37.083219480034032</v>
      </c>
      <c r="H48" s="11">
        <v>38.60301574040637</v>
      </c>
      <c r="I48" s="11">
        <v>43.732734456126437</v>
      </c>
      <c r="J48" s="11">
        <v>49.544110125265973</v>
      </c>
      <c r="K48" s="11">
        <v>56.127723972234229</v>
      </c>
      <c r="L48" s="11">
        <v>66.192172160943898</v>
      </c>
      <c r="M48" s="11">
        <v>74.988045173858538</v>
      </c>
    </row>
    <row r="49" spans="2:13" x14ac:dyDescent="0.25">
      <c r="B49">
        <v>140</v>
      </c>
      <c r="C49" s="11">
        <v>23.919561579075484</v>
      </c>
      <c r="D49" s="11">
        <v>24.586226701139026</v>
      </c>
      <c r="E49" s="11">
        <v>28.208657433529623</v>
      </c>
      <c r="F49" s="11">
        <v>31.957133432275256</v>
      </c>
      <c r="G49" s="11">
        <v>36.203721485672254</v>
      </c>
      <c r="H49" s="11">
        <v>37.687472931662825</v>
      </c>
      <c r="I49" s="11">
        <v>42.695530761802424</v>
      </c>
      <c r="J49" s="11">
        <v>48.369078774197028</v>
      </c>
      <c r="K49" s="11">
        <v>54.796549889890876</v>
      </c>
      <c r="L49" s="11">
        <v>64.6223008424802</v>
      </c>
      <c r="M49" s="11">
        <v>73.209563255182942</v>
      </c>
    </row>
    <row r="50" spans="2:13" x14ac:dyDescent="0.25">
      <c r="B50">
        <v>145</v>
      </c>
      <c r="C50" s="11">
        <v>23.37194401274169</v>
      </c>
      <c r="D50" s="11">
        <v>24.02334641644406</v>
      </c>
      <c r="E50" s="11">
        <v>27.562844746611209</v>
      </c>
      <c r="F50" s="11">
        <v>31.225502646345802</v>
      </c>
      <c r="G50" s="11">
        <v>35.374868758306469</v>
      </c>
      <c r="H50" s="11">
        <v>36.824651004936456</v>
      </c>
      <c r="I50" s="11">
        <v>41.718053705134245</v>
      </c>
      <c r="J50" s="11">
        <v>47.26171076845128</v>
      </c>
      <c r="K50" s="11">
        <v>53.542030521089373</v>
      </c>
      <c r="L50" s="11">
        <v>63.142829448271762</v>
      </c>
      <c r="M50" s="11">
        <v>71.533493953928087</v>
      </c>
    </row>
    <row r="51" spans="2:13" x14ac:dyDescent="0.25">
      <c r="B51">
        <v>150</v>
      </c>
      <c r="C51" s="11">
        <v>22.854803295069864</v>
      </c>
      <c r="D51" s="11">
        <v>23.491792404509674</v>
      </c>
      <c r="E51" s="11">
        <v>26.95297381308643</v>
      </c>
      <c r="F51" s="11">
        <v>30.534589693645277</v>
      </c>
      <c r="G51" s="11">
        <v>34.592144608049907</v>
      </c>
      <c r="H51" s="11">
        <v>36.009848161051266</v>
      </c>
      <c r="I51" s="11">
        <v>40.79497669360353</v>
      </c>
      <c r="J51" s="11">
        <v>46.215971697201127</v>
      </c>
      <c r="K51" s="11">
        <v>52.357329579045874</v>
      </c>
      <c r="L51" s="11">
        <v>61.745695854296564</v>
      </c>
      <c r="M51" s="11">
        <v>69.950703819708181</v>
      </c>
    </row>
    <row r="52" spans="2:13" x14ac:dyDescent="0.25">
      <c r="B52">
        <v>155</v>
      </c>
      <c r="C52" s="11">
        <v>22.365509595710343</v>
      </c>
      <c r="D52" s="11">
        <v>22.988861538652344</v>
      </c>
      <c r="E52" s="11">
        <v>26.375943239010557</v>
      </c>
      <c r="F52" s="11">
        <v>29.880881054951736</v>
      </c>
      <c r="G52" s="11">
        <v>33.851568625595341</v>
      </c>
      <c r="H52" s="11">
        <v>35.238920860010083</v>
      </c>
      <c r="I52" s="11">
        <v>39.921605577519387</v>
      </c>
      <c r="J52" s="11">
        <v>45.226543633906594</v>
      </c>
      <c r="K52" s="11">
        <v>51.236422470480072</v>
      </c>
      <c r="L52" s="11">
        <v>60.423795177488131</v>
      </c>
      <c r="M52" s="11">
        <v>68.453143844990294</v>
      </c>
    </row>
    <row r="53" spans="2:13" x14ac:dyDescent="0.25">
      <c r="B53">
        <v>160</v>
      </c>
      <c r="C53" s="11">
        <v>21.901735519500278</v>
      </c>
      <c r="D53" s="11">
        <v>22.512161556584665</v>
      </c>
      <c r="E53" s="11">
        <v>25.829008296281266</v>
      </c>
      <c r="F53" s="11">
        <v>29.261267272028544</v>
      </c>
      <c r="G53" s="11">
        <v>33.149618155814487</v>
      </c>
      <c r="H53" s="11">
        <v>34.508202076315328</v>
      </c>
      <c r="I53" s="11">
        <v>39.093786042788658</v>
      </c>
      <c r="J53" s="11">
        <v>44.288720223077085</v>
      </c>
      <c r="K53" s="11">
        <v>50.173977441098174</v>
      </c>
      <c r="L53" s="11">
        <v>59.170839609021201</v>
      </c>
      <c r="M53" s="11">
        <v>67.033690672482479</v>
      </c>
    </row>
    <row r="54" spans="2:13" x14ac:dyDescent="0.25">
      <c r="B54">
        <v>165</v>
      </c>
      <c r="C54" s="11">
        <v>21.461413170911047</v>
      </c>
      <c r="D54" s="11">
        <v>22.059566928200546</v>
      </c>
      <c r="E54" s="11">
        <v>25.309730288169845</v>
      </c>
      <c r="F54" s="11">
        <v>28.672985584650615</v>
      </c>
      <c r="G54" s="11">
        <v>32.48316331216941</v>
      </c>
      <c r="H54" s="11">
        <v>33.814433650050383</v>
      </c>
      <c r="I54" s="11">
        <v>38.307826972546067</v>
      </c>
      <c r="J54" s="11">
        <v>43.398319857897185</v>
      </c>
      <c r="K54" s="11">
        <v>49.165257215924377</v>
      </c>
      <c r="L54" s="11">
        <v>57.981242417445067</v>
      </c>
      <c r="M54" s="11">
        <v>65.686015184152737</v>
      </c>
    </row>
    <row r="55" spans="2:13" x14ac:dyDescent="0.25">
      <c r="B55">
        <v>170</v>
      </c>
      <c r="C55" s="11">
        <v>21.042698403215962</v>
      </c>
      <c r="D55" s="11">
        <v>21.629182108326933</v>
      </c>
      <c r="E55" s="11">
        <v>24.815934387888667</v>
      </c>
      <c r="F55" s="11">
        <v>28.113572166596935</v>
      </c>
      <c r="G55" s="11">
        <v>31.849412865638158</v>
      </c>
      <c r="H55" s="11">
        <v>33.154709958149581</v>
      </c>
      <c r="I55" s="11">
        <v>37.560436633243803</v>
      </c>
      <c r="J55" s="11">
        <v>42.551613386475893</v>
      </c>
      <c r="K55" s="11">
        <v>48.206037098875527</v>
      </c>
      <c r="L55" s="11">
        <v>56.850021362421572</v>
      </c>
      <c r="M55" s="11">
        <v>64.404473080209314</v>
      </c>
    </row>
    <row r="56" spans="2:13" x14ac:dyDescent="0.25">
      <c r="B56">
        <v>175</v>
      </c>
      <c r="C56" s="11">
        <v>20.643940878282859</v>
      </c>
      <c r="D56" s="11">
        <v>21.219310762049137</v>
      </c>
      <c r="E56" s="11">
        <v>24.345674329705997</v>
      </c>
      <c r="F56" s="11">
        <v>27.58082212478352</v>
      </c>
      <c r="G56" s="11">
        <v>31.245868928377075</v>
      </c>
      <c r="H56" s="11">
        <v>32.52643074084321</v>
      </c>
      <c r="I56" s="11">
        <v>36.848669232491154</v>
      </c>
      <c r="J56" s="11">
        <v>41.74526356808434</v>
      </c>
      <c r="K56" s="11">
        <v>47.292536383708544</v>
      </c>
      <c r="L56" s="11">
        <v>55.7727178067422</v>
      </c>
      <c r="M56" s="11">
        <v>63.184013242408284</v>
      </c>
    </row>
    <row r="57" spans="2:13" x14ac:dyDescent="0.25">
      <c r="B57">
        <v>180</v>
      </c>
      <c r="C57" s="11">
        <v>20.263658856723737</v>
      </c>
      <c r="D57" s="11">
        <v>20.828429852233505</v>
      </c>
      <c r="E57" s="11">
        <v>23.897202678633786</v>
      </c>
      <c r="F57" s="11">
        <v>27.072755818271816</v>
      </c>
      <c r="G57" s="11">
        <v>30.670288797068206</v>
      </c>
      <c r="H57" s="11">
        <v>31.927261381215619</v>
      </c>
      <c r="I57" s="11">
        <v>36.169879920406053</v>
      </c>
      <c r="J57" s="11">
        <v>40.976274094912107</v>
      </c>
      <c r="K57" s="11">
        <v>46.421360601589612</v>
      </c>
      <c r="L57" s="11">
        <v>54.745328608117518</v>
      </c>
      <c r="M57" s="11">
        <v>62.020100575359415</v>
      </c>
    </row>
    <row r="58" spans="2:13" x14ac:dyDescent="0.25">
      <c r="B58">
        <v>185</v>
      </c>
      <c r="C58" s="11">
        <v>19.900517862855896</v>
      </c>
      <c r="D58" s="11">
        <v>20.455167709857037</v>
      </c>
      <c r="E58" s="11">
        <v>23.468945669732317</v>
      </c>
      <c r="F58" s="11">
        <v>26.587590354122359</v>
      </c>
      <c r="G58" s="11">
        <v>30.120652661031233</v>
      </c>
      <c r="H58" s="11">
        <v>31.355099289886002</v>
      </c>
      <c r="I58" s="11">
        <v>35.521686707361589</v>
      </c>
      <c r="J58" s="11">
        <v>40.241946449295924</v>
      </c>
      <c r="K58" s="11">
        <v>45.58945264534384</v>
      </c>
      <c r="L58" s="11">
        <v>53.764248479354059</v>
      </c>
      <c r="M58" s="11">
        <v>60.908650707299373</v>
      </c>
    </row>
    <row r="59" spans="2:13" x14ac:dyDescent="0.25">
      <c r="B59">
        <v>190</v>
      </c>
      <c r="C59" s="11">
        <v>19.553312542197382</v>
      </c>
      <c r="D59" s="11">
        <v>20.098285385850751</v>
      </c>
      <c r="E59" s="11">
        <v>23.059481812413015</v>
      </c>
      <c r="F59" s="11">
        <v>26.123715348554263</v>
      </c>
      <c r="G59" s="11">
        <v>29.595136142431642</v>
      </c>
      <c r="H59" s="11">
        <v>30.808045319821019</v>
      </c>
      <c r="I59" s="11">
        <v>34.901938080287884</v>
      </c>
      <c r="J59" s="11">
        <v>39.539843216749929</v>
      </c>
      <c r="K59" s="11">
        <v>44.794051207378388</v>
      </c>
      <c r="L59" s="11">
        <v>52.826220973643757</v>
      </c>
      <c r="M59" s="11">
        <v>59.845974462115947</v>
      </c>
    </row>
    <row r="60" spans="2:13" x14ac:dyDescent="0.25">
      <c r="B60">
        <v>195</v>
      </c>
      <c r="C60" s="11">
        <v>19.220951163836631</v>
      </c>
      <c r="D60" s="11">
        <v>19.756660721532953</v>
      </c>
      <c r="E60" s="11">
        <v>22.667523613876643</v>
      </c>
      <c r="F60" s="11">
        <v>25.679672221722839</v>
      </c>
      <c r="G60" s="11">
        <v>29.09208683966796</v>
      </c>
      <c r="H60" s="11">
        <v>30.284379348390402</v>
      </c>
      <c r="I60" s="11">
        <v>34.308685339976364</v>
      </c>
      <c r="J60" s="11">
        <v>38.867756747343435</v>
      </c>
      <c r="K60" s="11">
        <v>44.032655276662425</v>
      </c>
      <c r="L60" s="11">
        <v>51.928296615379651</v>
      </c>
      <c r="M60" s="11">
        <v>58.828730426423974</v>
      </c>
    </row>
    <row r="61" spans="2:13" x14ac:dyDescent="0.25">
      <c r="B61">
        <v>200</v>
      </c>
      <c r="C61" s="11">
        <v>18.902442325359164</v>
      </c>
      <c r="D61" s="11">
        <v>19.429274682987256</v>
      </c>
      <c r="E61" s="11">
        <v>22.291901900056356</v>
      </c>
      <c r="F61" s="11">
        <v>25.254136435168643</v>
      </c>
      <c r="G61" s="11">
        <v>28.61000420446404</v>
      </c>
      <c r="H61" s="11">
        <v>29.782539329754123</v>
      </c>
      <c r="I61" s="11">
        <v>33.740158869866782</v>
      </c>
      <c r="J61" s="11">
        <v>38.223682270992185</v>
      </c>
      <c r="K61" s="11">
        <v>43.302993681473765</v>
      </c>
      <c r="L61" s="11">
        <v>51.067796981511563</v>
      </c>
      <c r="M61" s="11">
        <v>57.853884257911879</v>
      </c>
    </row>
    <row r="62" spans="2:13" x14ac:dyDescent="0.25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2:13" x14ac:dyDescent="0.25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</row>
    <row r="64" spans="2:13" x14ac:dyDescent="0.25">
      <c r="I64" s="12"/>
      <c r="J64" s="10"/>
    </row>
    <row r="65" spans="1:25" x14ac:dyDescent="0.25">
      <c r="I65" s="12"/>
      <c r="J65" s="10"/>
    </row>
    <row r="66" spans="1:25" x14ac:dyDescent="0.25">
      <c r="B66" t="s">
        <v>85</v>
      </c>
      <c r="I66" s="12"/>
      <c r="J66" s="10"/>
    </row>
    <row r="67" spans="1:25" x14ac:dyDescent="0.25">
      <c r="B67" s="211" t="s">
        <v>84</v>
      </c>
      <c r="C67" s="211"/>
      <c r="D67" s="10">
        <v>15</v>
      </c>
      <c r="E67" t="s">
        <v>32</v>
      </c>
      <c r="F67" s="11">
        <v>0.25</v>
      </c>
      <c r="G67" t="s">
        <v>31</v>
      </c>
      <c r="I67" s="12"/>
      <c r="J67" s="10"/>
    </row>
    <row r="68" spans="1:25" x14ac:dyDescent="0.25">
      <c r="B68" s="211" t="s">
        <v>87</v>
      </c>
      <c r="C68" s="211"/>
      <c r="D68" s="10">
        <v>11</v>
      </c>
      <c r="I68" s="12"/>
      <c r="J68" s="10"/>
    </row>
    <row r="69" spans="1:25" x14ac:dyDescent="0.25">
      <c r="B69" s="211" t="s">
        <v>86</v>
      </c>
      <c r="C69" s="211"/>
      <c r="D69" s="10">
        <v>1.3636363636363635</v>
      </c>
      <c r="I69" s="12"/>
      <c r="J69" s="10"/>
    </row>
    <row r="70" spans="1:25" x14ac:dyDescent="0.25">
      <c r="I70" s="12"/>
      <c r="J70" s="10"/>
    </row>
    <row r="71" spans="1:25" x14ac:dyDescent="0.25">
      <c r="B71" s="212" t="s">
        <v>83</v>
      </c>
      <c r="C71" s="212"/>
      <c r="D71" s="212"/>
      <c r="E71" s="212"/>
      <c r="F71" s="212"/>
      <c r="G71" s="212"/>
      <c r="H71" s="212"/>
      <c r="I71" s="212"/>
      <c r="J71" s="212"/>
      <c r="K71" s="212"/>
      <c r="L71" s="212"/>
      <c r="M71" s="212"/>
    </row>
    <row r="72" spans="1:25" x14ac:dyDescent="0.25">
      <c r="A72" s="66" t="s">
        <v>88</v>
      </c>
      <c r="B72" s="66" t="s">
        <v>81</v>
      </c>
      <c r="C72" s="212" t="s">
        <v>82</v>
      </c>
      <c r="D72" s="212"/>
      <c r="E72" s="212"/>
      <c r="F72" s="212"/>
      <c r="G72" s="212"/>
      <c r="H72" s="212"/>
      <c r="I72" s="212"/>
      <c r="J72" s="212"/>
      <c r="K72" s="212"/>
      <c r="L72" s="212"/>
      <c r="M72" s="212"/>
    </row>
    <row r="73" spans="1:25" ht="15" customHeight="1" x14ac:dyDescent="0.25">
      <c r="A73" s="66"/>
      <c r="B73" s="66"/>
      <c r="C73" s="13">
        <v>2</v>
      </c>
      <c r="D73" s="13">
        <v>2.33</v>
      </c>
      <c r="E73" s="13">
        <v>5</v>
      </c>
      <c r="F73" s="13">
        <v>10</v>
      </c>
      <c r="G73" s="13">
        <v>20</v>
      </c>
      <c r="H73" s="13">
        <v>25</v>
      </c>
      <c r="I73" s="13">
        <v>50</v>
      </c>
      <c r="J73" s="13">
        <v>100</v>
      </c>
      <c r="K73" s="13">
        <v>200</v>
      </c>
      <c r="L73" s="13">
        <v>500</v>
      </c>
      <c r="M73" s="13">
        <v>1000</v>
      </c>
      <c r="O73" s="13" t="s">
        <v>88</v>
      </c>
      <c r="P73" s="13" t="s">
        <v>81</v>
      </c>
      <c r="Q73" s="13">
        <v>2</v>
      </c>
      <c r="R73" s="13">
        <v>2.33</v>
      </c>
      <c r="S73" s="13">
        <v>5</v>
      </c>
      <c r="T73" s="13">
        <v>10</v>
      </c>
      <c r="U73" s="13">
        <v>20</v>
      </c>
      <c r="V73" s="13">
        <v>25</v>
      </c>
      <c r="W73" s="13">
        <v>50</v>
      </c>
      <c r="X73" s="13">
        <v>100</v>
      </c>
      <c r="Y73" s="13">
        <v>200</v>
      </c>
    </row>
    <row r="74" spans="1:25" x14ac:dyDescent="0.25">
      <c r="A74">
        <v>1</v>
      </c>
      <c r="B74" s="10">
        <v>1.3636363636363635</v>
      </c>
      <c r="C74" s="11">
        <v>508.50667717436556</v>
      </c>
      <c r="D74" s="11">
        <v>522.6793310036536</v>
      </c>
      <c r="E74" s="11">
        <v>599.68869461312829</v>
      </c>
      <c r="F74" s="11">
        <v>679.37765832128662</v>
      </c>
      <c r="G74" s="11">
        <v>769.65600114218068</v>
      </c>
      <c r="H74" s="11">
        <v>801.19911764367009</v>
      </c>
      <c r="I74" s="11">
        <v>907.66556929172657</v>
      </c>
      <c r="J74" s="11">
        <v>1028.2796966884343</v>
      </c>
      <c r="K74" s="11">
        <v>1164.9214979551789</v>
      </c>
      <c r="L74" s="11">
        <v>1373.8074322197472</v>
      </c>
      <c r="M74" s="11">
        <v>1556.3643014613519</v>
      </c>
      <c r="O74">
        <v>1</v>
      </c>
      <c r="P74" s="10">
        <v>1.3636363636363635</v>
      </c>
      <c r="Q74" s="11">
        <v>11.556969935781035</v>
      </c>
      <c r="R74" s="11">
        <v>11.879075704628491</v>
      </c>
      <c r="S74" s="11">
        <v>13.629288513934734</v>
      </c>
      <c r="T74" s="11">
        <v>15.440401325483785</v>
      </c>
      <c r="U74" s="11">
        <v>17.492181844140468</v>
      </c>
      <c r="V74" s="11">
        <v>18.209070855537956</v>
      </c>
      <c r="W74" s="11">
        <v>20.628762938448332</v>
      </c>
      <c r="X74" s="11">
        <v>23.369993106555324</v>
      </c>
      <c r="Y74" s="11">
        <v>26.475488589890425</v>
      </c>
    </row>
    <row r="75" spans="1:25" x14ac:dyDescent="0.25">
      <c r="A75">
        <v>2</v>
      </c>
      <c r="B75" s="10">
        <v>2.7272727272727271</v>
      </c>
      <c r="C75" s="11">
        <v>321.82283985568489</v>
      </c>
      <c r="D75" s="11">
        <v>330.79240487492461</v>
      </c>
      <c r="E75" s="11">
        <v>379.52995976799838</v>
      </c>
      <c r="F75" s="11">
        <v>429.96337540812823</v>
      </c>
      <c r="G75" s="11">
        <v>487.0985792672563</v>
      </c>
      <c r="H75" s="11">
        <v>507.06153312032285</v>
      </c>
      <c r="I75" s="11">
        <v>574.44183972539554</v>
      </c>
      <c r="J75" s="11">
        <v>650.77590326457266</v>
      </c>
      <c r="K75" s="11">
        <v>737.25353374725194</v>
      </c>
      <c r="L75" s="11">
        <v>869.45290808876177</v>
      </c>
      <c r="M75" s="11">
        <v>984.98918859732748</v>
      </c>
      <c r="O75">
        <v>2</v>
      </c>
      <c r="P75" s="10">
        <v>2.7272727272727271</v>
      </c>
      <c r="Q75" s="11">
        <v>14.62831090253113</v>
      </c>
      <c r="R75" s="11">
        <v>15.036018403405665</v>
      </c>
      <c r="S75" s="11">
        <v>17.251361807636286</v>
      </c>
      <c r="T75" s="11">
        <v>19.543789791278552</v>
      </c>
      <c r="U75" s="11">
        <v>22.140844512148014</v>
      </c>
      <c r="V75" s="11">
        <v>23.048251505469221</v>
      </c>
      <c r="W75" s="11">
        <v>26.110992714790704</v>
      </c>
      <c r="X75" s="11">
        <v>29.580722875662392</v>
      </c>
      <c r="Y75" s="11">
        <v>33.511524261238726</v>
      </c>
    </row>
    <row r="76" spans="1:25" x14ac:dyDescent="0.25">
      <c r="A76">
        <v>3</v>
      </c>
      <c r="B76" s="10">
        <v>4.0909090909090908</v>
      </c>
      <c r="C76" s="11">
        <v>246.26156317390618</v>
      </c>
      <c r="D76" s="11">
        <v>253.12515030656115</v>
      </c>
      <c r="E76" s="11">
        <v>290.41954015976285</v>
      </c>
      <c r="F76" s="11">
        <v>329.01161702201142</v>
      </c>
      <c r="G76" s="11">
        <v>372.73195899934962</v>
      </c>
      <c r="H76" s="11">
        <v>388.00778039111049</v>
      </c>
      <c r="I76" s="11">
        <v>439.56776177448023</v>
      </c>
      <c r="J76" s="11">
        <v>497.97923380985128</v>
      </c>
      <c r="K76" s="11">
        <v>564.15264919512924</v>
      </c>
      <c r="L76" s="11">
        <v>665.31273028369196</v>
      </c>
      <c r="M76" s="11">
        <v>753.72207082054479</v>
      </c>
      <c r="O76">
        <v>3</v>
      </c>
      <c r="P76" s="10">
        <v>4.0909090909090908</v>
      </c>
      <c r="Q76" s="11">
        <v>16.790561125493603</v>
      </c>
      <c r="R76" s="11">
        <v>17.258532975447348</v>
      </c>
      <c r="S76" s="11">
        <v>19.801332283620194</v>
      </c>
      <c r="T76" s="11">
        <v>22.432610251500776</v>
      </c>
      <c r="U76" s="11">
        <v>25.413542659046566</v>
      </c>
      <c r="V76" s="11">
        <v>26.455075935757531</v>
      </c>
      <c r="W76" s="11">
        <v>29.97052921189638</v>
      </c>
      <c r="X76" s="11">
        <v>33.953129577944402</v>
      </c>
      <c r="Y76" s="11">
        <v>38.464953354213357</v>
      </c>
    </row>
    <row r="77" spans="1:25" x14ac:dyDescent="0.25">
      <c r="A77">
        <v>4</v>
      </c>
      <c r="B77" s="10">
        <v>5.4545454545454541</v>
      </c>
      <c r="C77" s="11">
        <v>203.67469081878724</v>
      </c>
      <c r="D77" s="11">
        <v>209.35133385286116</v>
      </c>
      <c r="E77" s="11">
        <v>240.19627459280949</v>
      </c>
      <c r="F77" s="11">
        <v>272.1144887942786</v>
      </c>
      <c r="G77" s="11">
        <v>308.27411931054235</v>
      </c>
      <c r="H77" s="11">
        <v>320.90823954786401</v>
      </c>
      <c r="I77" s="11">
        <v>363.55177324241902</v>
      </c>
      <c r="J77" s="11">
        <v>411.86194537704893</v>
      </c>
      <c r="K77" s="11">
        <v>466.59176088423715</v>
      </c>
      <c r="L77" s="11">
        <v>550.2578757799929</v>
      </c>
      <c r="M77" s="11">
        <v>623.37828022825147</v>
      </c>
      <c r="O77">
        <v>4</v>
      </c>
      <c r="P77" s="10">
        <v>5.4545454545454541</v>
      </c>
      <c r="Q77" s="11">
        <v>18.515880983526113</v>
      </c>
      <c r="R77" s="11">
        <v>19.031939441169193</v>
      </c>
      <c r="S77" s="11">
        <v>21.836024962982677</v>
      </c>
      <c r="T77" s="11">
        <v>24.737680799479868</v>
      </c>
      <c r="U77" s="11">
        <v>28.024919937322029</v>
      </c>
      <c r="V77" s="11">
        <v>29.173476322533091</v>
      </c>
      <c r="W77" s="11">
        <v>33.05016120385627</v>
      </c>
      <c r="X77" s="11">
        <v>37.44199503427717</v>
      </c>
      <c r="Y77" s="11">
        <v>42.417432807657924</v>
      </c>
    </row>
    <row r="78" spans="1:25" x14ac:dyDescent="0.25">
      <c r="A78">
        <v>5</v>
      </c>
      <c r="B78" s="10">
        <v>6.8181818181818175</v>
      </c>
      <c r="C78" s="11">
        <v>175.78283204587473</v>
      </c>
      <c r="D78" s="11">
        <v>180.68209756105261</v>
      </c>
      <c r="E78" s="11">
        <v>207.30303419170815</v>
      </c>
      <c r="F78" s="11">
        <v>234.85026680871016</v>
      </c>
      <c r="G78" s="11">
        <v>266.0580827250065</v>
      </c>
      <c r="H78" s="11">
        <v>276.96204642710649</v>
      </c>
      <c r="I78" s="11">
        <v>313.76583923581575</v>
      </c>
      <c r="J78" s="11">
        <v>355.46026302656793</v>
      </c>
      <c r="K78" s="11">
        <v>402.69520384580483</v>
      </c>
      <c r="L78" s="11">
        <v>474.90381535039586</v>
      </c>
      <c r="M78" s="11">
        <v>538.01087947595499</v>
      </c>
      <c r="O78">
        <v>5</v>
      </c>
      <c r="P78" s="10">
        <v>6.8181818181818175</v>
      </c>
      <c r="Q78" s="11">
        <v>19.975321823394854</v>
      </c>
      <c r="R78" s="11">
        <v>20.532056541028702</v>
      </c>
      <c r="S78" s="11">
        <v>23.557162976330467</v>
      </c>
      <c r="T78" s="11">
        <v>26.687530319171607</v>
      </c>
      <c r="U78" s="11">
        <v>30.233873036932554</v>
      </c>
      <c r="V78" s="11">
        <v>31.472959821262098</v>
      </c>
      <c r="W78" s="11">
        <v>35.655209004069967</v>
      </c>
      <c r="X78" s="11">
        <v>40.393211707564532</v>
      </c>
      <c r="Y78" s="11">
        <v>45.760818618841448</v>
      </c>
    </row>
    <row r="79" spans="1:25" x14ac:dyDescent="0.25">
      <c r="A79">
        <v>6</v>
      </c>
      <c r="B79" s="10">
        <v>8.1818181818181817</v>
      </c>
      <c r="C79" s="11">
        <v>155.85359871440022</v>
      </c>
      <c r="D79" s="11">
        <v>160.19741405012402</v>
      </c>
      <c r="E79" s="11">
        <v>183.80022398751819</v>
      </c>
      <c r="F79" s="11">
        <v>208.2243118692177</v>
      </c>
      <c r="G79" s="11">
        <v>235.89396744344342</v>
      </c>
      <c r="H79" s="11">
        <v>245.56170327091021</v>
      </c>
      <c r="I79" s="11">
        <v>278.19289648140278</v>
      </c>
      <c r="J79" s="11">
        <v>315.16024942754353</v>
      </c>
      <c r="K79" s="11">
        <v>357.0399678622685</v>
      </c>
      <c r="L79" s="11">
        <v>421.06198770447673</v>
      </c>
      <c r="M79" s="11">
        <v>477.0143405810195</v>
      </c>
      <c r="O79">
        <v>6</v>
      </c>
      <c r="P79" s="10">
        <v>8.1818181818181817</v>
      </c>
      <c r="Q79" s="11">
        <v>21.252763461054577</v>
      </c>
      <c r="R79" s="11">
        <v>21.845101915926005</v>
      </c>
      <c r="S79" s="11">
        <v>25.063666907388843</v>
      </c>
      <c r="T79" s="11">
        <v>28.394224345802414</v>
      </c>
      <c r="U79" s="11">
        <v>32.167359196833189</v>
      </c>
      <c r="V79" s="11">
        <v>33.485686809669573</v>
      </c>
      <c r="W79" s="11">
        <v>37.935394974736738</v>
      </c>
      <c r="X79" s="11">
        <v>42.976397649210483</v>
      </c>
      <c r="Y79" s="11">
        <v>48.687268344854793</v>
      </c>
    </row>
    <row r="80" spans="1:25" x14ac:dyDescent="0.25">
      <c r="A80">
        <v>7</v>
      </c>
      <c r="B80" s="10">
        <v>9.545454545454545</v>
      </c>
      <c r="C80" s="11">
        <v>140.77708024823602</v>
      </c>
      <c r="D80" s="11">
        <v>144.7006960334659</v>
      </c>
      <c r="E80" s="11">
        <v>166.0202850326861</v>
      </c>
      <c r="F80" s="11">
        <v>188.08170554574539</v>
      </c>
      <c r="G80" s="11">
        <v>213.07473333172436</v>
      </c>
      <c r="H80" s="11">
        <v>221.80725945642456</v>
      </c>
      <c r="I80" s="11">
        <v>251.28186987980752</v>
      </c>
      <c r="J80" s="11">
        <v>284.67318105382969</v>
      </c>
      <c r="K80" s="11">
        <v>322.50165939177691</v>
      </c>
      <c r="L80" s="11">
        <v>380.33050068466622</v>
      </c>
      <c r="M80" s="11">
        <v>430.87029531214114</v>
      </c>
      <c r="O80">
        <v>7</v>
      </c>
      <c r="P80" s="10">
        <v>9.545454545454545</v>
      </c>
      <c r="Q80" s="11">
        <v>22.396353675855728</v>
      </c>
      <c r="R80" s="11">
        <v>23.020565278051393</v>
      </c>
      <c r="S80" s="11">
        <v>26.412318073381879</v>
      </c>
      <c r="T80" s="11">
        <v>29.922089518641311</v>
      </c>
      <c r="U80" s="11">
        <v>33.898253030047059</v>
      </c>
      <c r="V80" s="11">
        <v>35.287518549885725</v>
      </c>
      <c r="W80" s="11">
        <v>39.976661117242102</v>
      </c>
      <c r="X80" s="11">
        <v>45.288915167654721</v>
      </c>
      <c r="Y80" s="11">
        <v>51.30708217596451</v>
      </c>
    </row>
    <row r="81" spans="1:25" x14ac:dyDescent="0.25">
      <c r="A81">
        <v>8</v>
      </c>
      <c r="B81" s="10">
        <v>10.909090909090908</v>
      </c>
      <c r="C81" s="11">
        <v>128.901291464369</v>
      </c>
      <c r="D81" s="11">
        <v>132.49391564036625</v>
      </c>
      <c r="E81" s="11">
        <v>152.01500920647229</v>
      </c>
      <c r="F81" s="11">
        <v>172.21535425310498</v>
      </c>
      <c r="G81" s="11">
        <v>195.09999963384988</v>
      </c>
      <c r="H81" s="11">
        <v>203.0958601335515</v>
      </c>
      <c r="I81" s="11">
        <v>230.08402711558992</v>
      </c>
      <c r="J81" s="11">
        <v>260.6584865832134</v>
      </c>
      <c r="K81" s="11">
        <v>295.29579901571361</v>
      </c>
      <c r="L81" s="11">
        <v>348.24626732630259</v>
      </c>
      <c r="M81" s="11">
        <v>394.52258436838105</v>
      </c>
      <c r="O81">
        <v>8</v>
      </c>
      <c r="P81" s="10">
        <v>10.909090909090908</v>
      </c>
      <c r="Q81" s="11">
        <v>23.436598448067091</v>
      </c>
      <c r="R81" s="11">
        <v>24.089802843702955</v>
      </c>
      <c r="S81" s="11">
        <v>27.639092582994959</v>
      </c>
      <c r="T81" s="11">
        <v>31.31188259147363</v>
      </c>
      <c r="U81" s="11">
        <v>35.472727206154524</v>
      </c>
      <c r="V81" s="11">
        <v>36.926520024282091</v>
      </c>
      <c r="W81" s="11">
        <v>41.833459475561796</v>
      </c>
      <c r="X81" s="11">
        <v>47.392452106038796</v>
      </c>
      <c r="Y81" s="11">
        <v>53.690145275584293</v>
      </c>
    </row>
    <row r="82" spans="1:25" x14ac:dyDescent="0.25">
      <c r="A82">
        <v>9</v>
      </c>
      <c r="B82" s="10">
        <v>12.272727272727272</v>
      </c>
      <c r="C82" s="11">
        <v>119.2604939503299</v>
      </c>
      <c r="D82" s="11">
        <v>122.58441824107888</v>
      </c>
      <c r="E82" s="11">
        <v>140.64548834127993</v>
      </c>
      <c r="F82" s="11">
        <v>159.33500728139418</v>
      </c>
      <c r="G82" s="11">
        <v>180.50806211258018</v>
      </c>
      <c r="H82" s="11">
        <v>187.90589546179794</v>
      </c>
      <c r="I82" s="11">
        <v>212.87556092074783</v>
      </c>
      <c r="J82" s="11">
        <v>241.16329254041929</v>
      </c>
      <c r="K82" s="11">
        <v>273.21000784391754</v>
      </c>
      <c r="L82" s="11">
        <v>322.2001997487651</v>
      </c>
      <c r="M82" s="11">
        <v>365.01541413446347</v>
      </c>
      <c r="O82">
        <v>9</v>
      </c>
      <c r="P82" s="10">
        <v>12.272727272727272</v>
      </c>
      <c r="Q82" s="11">
        <v>24.394191944385661</v>
      </c>
      <c r="R82" s="11">
        <v>25.074085549311587</v>
      </c>
      <c r="S82" s="11">
        <v>28.768395342534529</v>
      </c>
      <c r="T82" s="11">
        <v>32.591251489376084</v>
      </c>
      <c r="U82" s="11">
        <v>36.922103613936855</v>
      </c>
      <c r="V82" s="11">
        <v>38.435296799004121</v>
      </c>
      <c r="W82" s="11">
        <v>43.542728370152965</v>
      </c>
      <c r="X82" s="11">
        <v>49.32885529235849</v>
      </c>
      <c r="Y82" s="11">
        <v>55.883865240801313</v>
      </c>
    </row>
    <row r="83" spans="1:25" x14ac:dyDescent="0.25">
      <c r="A83">
        <v>10</v>
      </c>
      <c r="B83" s="10">
        <v>13.636363636363635</v>
      </c>
      <c r="C83" s="11">
        <v>111.24913938441809</v>
      </c>
      <c r="D83" s="11">
        <v>114.34977820014188</v>
      </c>
      <c r="E83" s="11">
        <v>131.19759123910049</v>
      </c>
      <c r="F83" s="11">
        <v>148.63163690440223</v>
      </c>
      <c r="G83" s="11">
        <v>168.3823862941336</v>
      </c>
      <c r="H83" s="11">
        <v>175.28326827230643</v>
      </c>
      <c r="I83" s="11">
        <v>198.5755899876763</v>
      </c>
      <c r="J83" s="11">
        <v>224.96308591014423</v>
      </c>
      <c r="K83" s="11">
        <v>254.85705481401675</v>
      </c>
      <c r="L83" s="11">
        <v>300.55631789070389</v>
      </c>
      <c r="M83" s="11">
        <v>340.4954091622198</v>
      </c>
      <c r="O83">
        <v>10</v>
      </c>
      <c r="P83" s="10">
        <v>13.636363636363635</v>
      </c>
      <c r="Q83" s="11">
        <v>25.283895314640471</v>
      </c>
      <c r="R83" s="11">
        <v>25.988585954577697</v>
      </c>
      <c r="S83" s="11">
        <v>29.817634372522836</v>
      </c>
      <c r="T83" s="11">
        <v>33.779917478273234</v>
      </c>
      <c r="U83" s="11">
        <v>38.268724157757632</v>
      </c>
      <c r="V83" s="11">
        <v>39.837106425524183</v>
      </c>
      <c r="W83" s="11">
        <v>45.13081590629006</v>
      </c>
      <c r="X83" s="11">
        <v>51.127974070487319</v>
      </c>
      <c r="Y83" s="11">
        <v>57.922057912276529</v>
      </c>
    </row>
    <row r="84" spans="1:25" s="18" customFormat="1" x14ac:dyDescent="0.25">
      <c r="A84" s="18">
        <v>11</v>
      </c>
      <c r="B84" s="65">
        <v>14.999999999999998</v>
      </c>
      <c r="C84" s="19">
        <v>104.46660662147568</v>
      </c>
      <c r="D84" s="19">
        <v>107.37820860985802</v>
      </c>
      <c r="E84" s="19">
        <v>123.19886004960816</v>
      </c>
      <c r="F84" s="19">
        <v>139.57000323701345</v>
      </c>
      <c r="G84" s="19">
        <v>158.11660753789499</v>
      </c>
      <c r="H84" s="19">
        <v>164.59676304241466</v>
      </c>
      <c r="I84" s="19">
        <v>186.46902042260263</v>
      </c>
      <c r="J84" s="19">
        <v>211.24774834365971</v>
      </c>
      <c r="K84" s="19">
        <v>239.31916990355433</v>
      </c>
      <c r="L84" s="19">
        <v>282.23228334551118</v>
      </c>
      <c r="M84" s="19">
        <v>319.73640571236746</v>
      </c>
      <c r="O84" s="18">
        <v>11</v>
      </c>
      <c r="P84" s="65">
        <v>14.999999999999998</v>
      </c>
      <c r="Q84" s="19">
        <v>26.116651655368916</v>
      </c>
      <c r="R84" s="19">
        <v>26.844552152464505</v>
      </c>
      <c r="S84" s="19">
        <v>30.799715012402036</v>
      </c>
      <c r="T84" s="19">
        <v>34.892500809253356</v>
      </c>
      <c r="U84" s="19">
        <v>39.529151884473748</v>
      </c>
      <c r="V84" s="19">
        <v>41.149190760603666</v>
      </c>
      <c r="W84" s="19">
        <v>46.617255105650649</v>
      </c>
      <c r="X84" s="19">
        <v>52.81193708591492</v>
      </c>
      <c r="Y84" s="19">
        <v>59.829792475888574</v>
      </c>
    </row>
    <row r="89" spans="1:25" x14ac:dyDescent="0.25">
      <c r="B89" t="s">
        <v>115</v>
      </c>
      <c r="C89" t="s">
        <v>94</v>
      </c>
      <c r="D89" t="s">
        <v>114</v>
      </c>
    </row>
    <row r="90" spans="1:25" x14ac:dyDescent="0.25">
      <c r="B90" s="24">
        <v>2</v>
      </c>
      <c r="C90" s="11">
        <v>104.46660662147568</v>
      </c>
      <c r="D90" s="20">
        <v>26.116651655368919</v>
      </c>
      <c r="E90" s="11"/>
      <c r="F90" s="11"/>
    </row>
    <row r="91" spans="1:25" hidden="1" x14ac:dyDescent="0.25">
      <c r="B91" s="24">
        <v>2.33</v>
      </c>
      <c r="C91" s="11">
        <v>107.37820860985802</v>
      </c>
      <c r="D91" s="20">
        <v>26.844552152464505</v>
      </c>
      <c r="E91" s="11"/>
      <c r="F91" s="11"/>
    </row>
    <row r="92" spans="1:25" x14ac:dyDescent="0.25">
      <c r="B92" s="24">
        <v>5</v>
      </c>
      <c r="C92" s="11">
        <v>123.19886004960816</v>
      </c>
      <c r="D92" s="20">
        <v>30.799715012402039</v>
      </c>
      <c r="E92" s="11"/>
      <c r="F92" s="11"/>
    </row>
    <row r="93" spans="1:25" x14ac:dyDescent="0.25">
      <c r="B93" s="24">
        <v>10</v>
      </c>
      <c r="C93" s="11">
        <v>139.57000323701345</v>
      </c>
      <c r="D93" s="20">
        <v>34.892500809253363</v>
      </c>
      <c r="E93" s="11"/>
      <c r="F93" s="11"/>
    </row>
    <row r="94" spans="1:25" x14ac:dyDescent="0.25">
      <c r="B94" s="24">
        <v>25</v>
      </c>
      <c r="C94" s="11">
        <v>164.59676304241466</v>
      </c>
      <c r="D94" s="20">
        <v>41.149190760603666</v>
      </c>
      <c r="E94" s="11"/>
      <c r="F94" s="11"/>
    </row>
    <row r="95" spans="1:25" hidden="1" x14ac:dyDescent="0.25">
      <c r="B95" s="24">
        <v>25</v>
      </c>
      <c r="C95" s="11">
        <v>164.59676304241466</v>
      </c>
      <c r="D95" s="20">
        <v>41.149190760603666</v>
      </c>
      <c r="E95" s="11"/>
      <c r="F95" s="11"/>
    </row>
    <row r="96" spans="1:25" x14ac:dyDescent="0.25">
      <c r="B96" s="24">
        <v>50</v>
      </c>
      <c r="C96" s="11">
        <v>186.46902042260263</v>
      </c>
      <c r="D96" s="20">
        <v>46.617255105650656</v>
      </c>
      <c r="E96" s="11"/>
      <c r="F96" s="11"/>
    </row>
    <row r="97" spans="2:11" x14ac:dyDescent="0.25">
      <c r="B97" s="24">
        <v>100</v>
      </c>
      <c r="C97" s="11">
        <v>211.24774834365971</v>
      </c>
      <c r="D97" s="20">
        <v>52.811937085914927</v>
      </c>
      <c r="E97" s="11"/>
      <c r="F97" s="11"/>
    </row>
    <row r="98" spans="2:11" x14ac:dyDescent="0.25">
      <c r="B98" s="24">
        <v>200</v>
      </c>
      <c r="C98" s="11">
        <v>239.31916990355433</v>
      </c>
      <c r="D98" s="20">
        <v>59.829792475888581</v>
      </c>
      <c r="E98" s="11"/>
      <c r="F98" s="11"/>
    </row>
    <row r="99" spans="2:11" x14ac:dyDescent="0.25">
      <c r="B99" s="48">
        <v>500</v>
      </c>
      <c r="C99" s="49">
        <v>282.23228334551118</v>
      </c>
      <c r="D99" s="50">
        <v>70.558070836377794</v>
      </c>
      <c r="E99" s="11"/>
      <c r="F99" s="11"/>
    </row>
    <row r="100" spans="2:11" x14ac:dyDescent="0.25">
      <c r="B100" s="48">
        <v>1000</v>
      </c>
      <c r="C100" s="49">
        <v>319.73640571236746</v>
      </c>
      <c r="D100" s="50">
        <v>79.934101428091864</v>
      </c>
      <c r="E100" s="11"/>
      <c r="F100" s="11"/>
    </row>
    <row r="103" spans="2:11" x14ac:dyDescent="0.25">
      <c r="C103" s="17" t="s">
        <v>118</v>
      </c>
      <c r="D103" s="17" t="s">
        <v>116</v>
      </c>
      <c r="E103" s="17" t="s">
        <v>117</v>
      </c>
    </row>
    <row r="104" spans="2:11" hidden="1" x14ac:dyDescent="0.25">
      <c r="D104" s="52" t="s">
        <v>116</v>
      </c>
      <c r="E104" s="52" t="s">
        <v>117</v>
      </c>
      <c r="J104" s="20"/>
      <c r="K104" s="20"/>
    </row>
    <row r="105" spans="2:11" hidden="1" x14ac:dyDescent="0.25">
      <c r="C105">
        <v>2</v>
      </c>
      <c r="D105" s="20">
        <v>104.46660662147568</v>
      </c>
      <c r="E105" s="20">
        <v>26.116651655368919</v>
      </c>
      <c r="J105" s="20"/>
      <c r="K105" s="20"/>
    </row>
    <row r="106" spans="2:11" hidden="1" x14ac:dyDescent="0.25">
      <c r="C106">
        <v>2.33</v>
      </c>
      <c r="D106" s="20">
        <v>107.37820860985802</v>
      </c>
      <c r="E106" s="20">
        <v>26.844552152464505</v>
      </c>
      <c r="J106" s="20"/>
      <c r="K106" s="20"/>
    </row>
    <row r="107" spans="2:11" hidden="1" x14ac:dyDescent="0.25">
      <c r="C107">
        <v>5</v>
      </c>
      <c r="D107" s="20">
        <v>123.19886004960816</v>
      </c>
      <c r="E107" s="20">
        <v>30.799715012402039</v>
      </c>
      <c r="J107" s="20"/>
      <c r="K107" s="20"/>
    </row>
    <row r="108" spans="2:11" x14ac:dyDescent="0.25">
      <c r="C108">
        <v>10</v>
      </c>
      <c r="D108" s="20">
        <v>139.57000323701345</v>
      </c>
      <c r="E108" s="20">
        <v>34.892500809253363</v>
      </c>
      <c r="J108" s="20"/>
      <c r="K108" s="20"/>
    </row>
    <row r="109" spans="2:11" hidden="1" x14ac:dyDescent="0.25">
      <c r="C109">
        <v>25</v>
      </c>
      <c r="D109" s="20">
        <v>164.59676304241466</v>
      </c>
      <c r="E109" s="20">
        <v>41.149190760603666</v>
      </c>
      <c r="J109" s="20"/>
      <c r="K109" s="20"/>
    </row>
    <row r="110" spans="2:11" x14ac:dyDescent="0.25">
      <c r="C110">
        <v>25</v>
      </c>
      <c r="D110" s="20">
        <v>164.59676304241466</v>
      </c>
      <c r="E110" s="20">
        <v>41.149190760603666</v>
      </c>
      <c r="J110" s="20"/>
      <c r="K110" s="20"/>
    </row>
    <row r="111" spans="2:11" hidden="1" x14ac:dyDescent="0.25">
      <c r="C111">
        <v>50</v>
      </c>
      <c r="D111" s="20">
        <v>186.46902042260263</v>
      </c>
      <c r="E111" s="20">
        <v>46.617255105650656</v>
      </c>
    </row>
    <row r="112" spans="2:11" x14ac:dyDescent="0.25">
      <c r="C112">
        <v>100</v>
      </c>
      <c r="D112" s="20">
        <v>211.24774834365971</v>
      </c>
      <c r="E112" s="20">
        <v>52.811937085914927</v>
      </c>
    </row>
  </sheetData>
  <mergeCells count="8">
    <mergeCell ref="B69:C69"/>
    <mergeCell ref="B71:M71"/>
    <mergeCell ref="C72:M72"/>
    <mergeCell ref="B19:M19"/>
    <mergeCell ref="B20:B21"/>
    <mergeCell ref="C20:M20"/>
    <mergeCell ref="B67:C67"/>
    <mergeCell ref="B68:C68"/>
  </mergeCells>
  <conditionalFormatting sqref="B22">
    <cfRule type="cellIs" dxfId="1" priority="2" operator="greaterThan">
      <formula>#REF!</formula>
    </cfRule>
  </conditionalFormatting>
  <conditionalFormatting sqref="B22:B63">
    <cfRule type="cellIs" dxfId="0" priority="1" operator="greaterThan">
      <formula>#REF!</formula>
    </cfRule>
  </conditionalFormatting>
  <dataValidations disablePrompts="1" count="1">
    <dataValidation type="list" allowBlank="1" showInputMessage="1" showErrorMessage="1" sqref="C10">
      <formula1>$I$5:$I$9</formula1>
    </dataValidation>
  </dataValidation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36"/>
  <sheetViews>
    <sheetView topLeftCell="A7" workbookViewId="0">
      <selection activeCell="Q15" sqref="Q15"/>
    </sheetView>
  </sheetViews>
  <sheetFormatPr baseColWidth="10" defaultRowHeight="15" x14ac:dyDescent="0.25"/>
  <cols>
    <col min="1" max="1" width="12.5703125" customWidth="1"/>
    <col min="2" max="2" width="13.28515625" customWidth="1"/>
    <col min="5" max="5" width="35.85546875" customWidth="1"/>
    <col min="10" max="10" width="12.42578125" customWidth="1"/>
    <col min="14" max="14" width="13.5703125" customWidth="1"/>
    <col min="22" max="22" width="12.7109375" customWidth="1"/>
  </cols>
  <sheetData>
    <row r="1" spans="1:22" x14ac:dyDescent="0.25">
      <c r="A1" t="s">
        <v>98</v>
      </c>
      <c r="K1" s="18"/>
      <c r="L1" s="18"/>
      <c r="M1" s="18"/>
      <c r="N1" s="18"/>
      <c r="O1" s="18"/>
    </row>
    <row r="2" spans="1:22" x14ac:dyDescent="0.25">
      <c r="K2" s="18"/>
      <c r="L2" s="18"/>
      <c r="M2" s="18"/>
      <c r="N2" s="18"/>
      <c r="O2" s="18"/>
    </row>
    <row r="3" spans="1:22" x14ac:dyDescent="0.25">
      <c r="A3" s="6" t="s">
        <v>38</v>
      </c>
      <c r="B3" t="s">
        <v>121</v>
      </c>
      <c r="C3" s="69" t="s">
        <v>39</v>
      </c>
      <c r="D3" t="s">
        <v>134</v>
      </c>
      <c r="K3" s="18"/>
      <c r="L3" s="18"/>
      <c r="M3" s="18"/>
      <c r="N3" s="18"/>
      <c r="O3" s="18"/>
    </row>
    <row r="4" spans="1:22" x14ac:dyDescent="0.25">
      <c r="A4" s="6" t="s">
        <v>35</v>
      </c>
      <c r="B4" t="s">
        <v>122</v>
      </c>
      <c r="K4" s="18"/>
      <c r="L4" s="18"/>
      <c r="M4" s="18"/>
      <c r="N4" s="18"/>
      <c r="O4" s="18"/>
    </row>
    <row r="5" spans="1:22" x14ac:dyDescent="0.25">
      <c r="A5" s="5"/>
      <c r="B5" t="s">
        <v>37</v>
      </c>
      <c r="C5" s="5"/>
      <c r="K5" s="18"/>
      <c r="L5" s="18"/>
      <c r="M5" s="18"/>
      <c r="N5" s="18"/>
      <c r="O5" s="18"/>
    </row>
    <row r="6" spans="1:22" x14ac:dyDescent="0.25">
      <c r="B6" t="s">
        <v>40</v>
      </c>
      <c r="C6" s="5"/>
      <c r="K6" s="18"/>
      <c r="L6" s="18"/>
      <c r="M6" s="18"/>
      <c r="N6" s="18"/>
      <c r="O6" s="18"/>
    </row>
    <row r="7" spans="1:22" x14ac:dyDescent="0.25">
      <c r="B7" t="s">
        <v>41</v>
      </c>
      <c r="K7" s="18"/>
      <c r="L7" s="18"/>
      <c r="M7" s="18"/>
      <c r="N7" s="18"/>
      <c r="O7" s="18"/>
    </row>
    <row r="8" spans="1:22" x14ac:dyDescent="0.25">
      <c r="B8" t="s">
        <v>54</v>
      </c>
      <c r="C8" t="s">
        <v>174</v>
      </c>
      <c r="J8" s="11"/>
      <c r="K8" s="19"/>
      <c r="L8" s="19"/>
      <c r="M8" s="19"/>
      <c r="N8" s="19"/>
      <c r="O8" s="19"/>
    </row>
    <row r="9" spans="1:22" x14ac:dyDescent="0.25">
      <c r="A9" t="s">
        <v>55</v>
      </c>
      <c r="B9" t="s">
        <v>92</v>
      </c>
      <c r="J9" s="11"/>
      <c r="K9" s="19"/>
      <c r="L9" s="19"/>
      <c r="M9" s="19"/>
      <c r="N9" s="19"/>
      <c r="O9" s="19"/>
    </row>
    <row r="10" spans="1:22" x14ac:dyDescent="0.25">
      <c r="K10" s="18"/>
      <c r="L10" s="18"/>
      <c r="M10" s="18"/>
      <c r="N10" s="18"/>
      <c r="O10" s="18"/>
      <c r="V10" s="11"/>
    </row>
    <row r="11" spans="1:22" ht="15.75" thickBot="1" x14ac:dyDescent="0.3">
      <c r="A11" t="s">
        <v>99</v>
      </c>
      <c r="K11" s="18"/>
      <c r="L11" s="18"/>
      <c r="M11" s="18"/>
      <c r="N11" s="18"/>
      <c r="O11" s="18"/>
    </row>
    <row r="12" spans="1:22" ht="15.75" thickTop="1" x14ac:dyDescent="0.25">
      <c r="H12" s="214" t="s">
        <v>135</v>
      </c>
      <c r="I12" s="215"/>
      <c r="J12" s="216"/>
      <c r="K12" s="67"/>
      <c r="L12" s="217" t="s">
        <v>101</v>
      </c>
      <c r="M12" s="218"/>
      <c r="N12" s="219"/>
      <c r="O12" s="67"/>
      <c r="P12" s="220" t="s">
        <v>106</v>
      </c>
      <c r="Q12" s="221"/>
      <c r="R12" s="221"/>
      <c r="S12" s="221"/>
      <c r="T12" s="221"/>
      <c r="U12" s="221"/>
      <c r="V12" s="222"/>
    </row>
    <row r="13" spans="1:22" ht="48" x14ac:dyDescent="0.25">
      <c r="A13" s="22" t="s">
        <v>57</v>
      </c>
      <c r="B13" s="22" t="s">
        <v>175</v>
      </c>
      <c r="C13" s="22" t="s">
        <v>102</v>
      </c>
      <c r="H13" s="71" t="s">
        <v>104</v>
      </c>
      <c r="I13" s="72" t="s">
        <v>100</v>
      </c>
      <c r="J13" s="73" t="s">
        <v>177</v>
      </c>
      <c r="K13" s="74"/>
      <c r="L13" s="71" t="s">
        <v>104</v>
      </c>
      <c r="M13" s="75" t="s">
        <v>136</v>
      </c>
      <c r="N13" s="73" t="s">
        <v>178</v>
      </c>
      <c r="O13" s="74"/>
      <c r="P13" s="71" t="s">
        <v>104</v>
      </c>
      <c r="Q13" s="75" t="s">
        <v>107</v>
      </c>
      <c r="R13" s="75" t="s">
        <v>105</v>
      </c>
      <c r="S13" s="72" t="s">
        <v>108</v>
      </c>
      <c r="T13" s="72" t="s">
        <v>100</v>
      </c>
      <c r="U13" s="75" t="s">
        <v>113</v>
      </c>
      <c r="V13" s="73" t="s">
        <v>133</v>
      </c>
    </row>
    <row r="14" spans="1:22" x14ac:dyDescent="0.25">
      <c r="A14">
        <v>1990</v>
      </c>
      <c r="B14" s="11">
        <v>50</v>
      </c>
      <c r="C14" s="2">
        <v>1.6989700043360187</v>
      </c>
      <c r="D14" s="2"/>
      <c r="H14" s="82">
        <v>2</v>
      </c>
      <c r="I14" s="83">
        <v>-0.16427204188374181</v>
      </c>
      <c r="J14" s="84">
        <v>79.235147652680027</v>
      </c>
      <c r="K14" s="19"/>
      <c r="L14" s="82">
        <v>2</v>
      </c>
      <c r="M14" s="86">
        <v>0.36651292058166435</v>
      </c>
      <c r="N14" s="84">
        <v>79.600437110674903</v>
      </c>
      <c r="O14" s="19"/>
      <c r="P14" s="82">
        <v>2</v>
      </c>
      <c r="Q14" s="87">
        <v>0.5</v>
      </c>
      <c r="R14" s="87">
        <v>1.1774100225154747</v>
      </c>
      <c r="S14" s="88">
        <v>-1.0100667546808495E-7</v>
      </c>
      <c r="T14" s="89">
        <v>-3.248451665394015E-2</v>
      </c>
      <c r="U14" s="87">
        <v>1.8990309062051129</v>
      </c>
      <c r="V14" s="84">
        <v>79.255773018443563</v>
      </c>
    </row>
    <row r="15" spans="1:22" x14ac:dyDescent="0.25">
      <c r="A15">
        <v>1991</v>
      </c>
      <c r="B15" s="11">
        <v>90</v>
      </c>
      <c r="C15" s="2">
        <v>1.954242509439325</v>
      </c>
      <c r="D15" s="2"/>
      <c r="H15" s="76">
        <v>2.33</v>
      </c>
      <c r="I15" s="77">
        <v>1.0824640799810099E-3</v>
      </c>
      <c r="J15" s="78">
        <v>83.366173465937166</v>
      </c>
      <c r="K15" s="19"/>
      <c r="L15" s="76">
        <v>2.33</v>
      </c>
      <c r="M15" s="16">
        <v>0.57858831412193601</v>
      </c>
      <c r="N15" s="78">
        <v>84.501229317859455</v>
      </c>
      <c r="O15" s="19"/>
      <c r="P15" s="76">
        <v>2.33</v>
      </c>
      <c r="Q15" s="79">
        <v>0.42918454935622319</v>
      </c>
      <c r="R15" s="79">
        <v>1.3006677266524369</v>
      </c>
      <c r="S15" s="80">
        <v>0.17809968950080912</v>
      </c>
      <c r="T15" s="81">
        <v>0.14627118253759652</v>
      </c>
      <c r="U15" s="79">
        <v>1.92156014759744</v>
      </c>
      <c r="V15" s="78">
        <v>83.475714993114522</v>
      </c>
    </row>
    <row r="16" spans="1:22" x14ac:dyDescent="0.25">
      <c r="A16">
        <v>1992</v>
      </c>
      <c r="B16" s="11">
        <v>60</v>
      </c>
      <c r="C16" s="2">
        <v>1.7781512503836436</v>
      </c>
      <c r="D16" s="2"/>
      <c r="E16" t="s">
        <v>137</v>
      </c>
      <c r="F16">
        <v>23</v>
      </c>
      <c r="H16" s="76">
        <v>5</v>
      </c>
      <c r="I16" s="77">
        <v>0.7194574160467988</v>
      </c>
      <c r="J16" s="78">
        <v>101.31322276390642</v>
      </c>
      <c r="K16" s="19"/>
      <c r="L16" s="76">
        <v>5</v>
      </c>
      <c r="M16" s="16">
        <v>1.4999399867595156</v>
      </c>
      <c r="N16" s="78">
        <v>105.79249287258804</v>
      </c>
      <c r="O16" s="19"/>
      <c r="P16" s="76">
        <v>5</v>
      </c>
      <c r="Q16" s="79">
        <v>0.2</v>
      </c>
      <c r="R16" s="79">
        <v>1.7941225779941015</v>
      </c>
      <c r="S16" s="80">
        <v>0.84145671735478367</v>
      </c>
      <c r="T16" s="81">
        <v>0.8304041979933322</v>
      </c>
      <c r="U16" s="79">
        <v>2.0077839598695615</v>
      </c>
      <c r="V16" s="78">
        <v>101.80848149777545</v>
      </c>
    </row>
    <row r="17" spans="1:22" x14ac:dyDescent="0.25">
      <c r="A17">
        <v>1993</v>
      </c>
      <c r="B17" s="11">
        <v>100</v>
      </c>
      <c r="C17" s="2">
        <v>2</v>
      </c>
      <c r="D17" s="2"/>
      <c r="E17" t="s">
        <v>103</v>
      </c>
      <c r="F17" s="11">
        <v>83.339130434782604</v>
      </c>
      <c r="H17" s="82">
        <v>10</v>
      </c>
      <c r="I17" s="83">
        <v>1.3045632130342124</v>
      </c>
      <c r="J17" s="84">
        <v>115.93082956424172</v>
      </c>
      <c r="K17" s="85"/>
      <c r="L17" s="82">
        <v>10</v>
      </c>
      <c r="M17" s="86">
        <v>2.2503673273124449</v>
      </c>
      <c r="N17" s="84">
        <v>123.13391283294595</v>
      </c>
      <c r="O17" s="85"/>
      <c r="P17" s="82">
        <v>10</v>
      </c>
      <c r="Q17" s="87">
        <v>0.1</v>
      </c>
      <c r="R17" s="87">
        <v>2.1459660262893472</v>
      </c>
      <c r="S17" s="88">
        <v>1.2817287565027089</v>
      </c>
      <c r="T17" s="89">
        <v>1.3006435600711566</v>
      </c>
      <c r="U17" s="87">
        <v>2.0670499645247395</v>
      </c>
      <c r="V17" s="84">
        <v>116.69438633940857</v>
      </c>
    </row>
    <row r="18" spans="1:22" x14ac:dyDescent="0.25">
      <c r="A18">
        <v>1994</v>
      </c>
      <c r="B18" s="11">
        <v>80</v>
      </c>
      <c r="C18" s="2">
        <v>1.9030899869919435</v>
      </c>
      <c r="D18" s="2"/>
      <c r="E18" t="s">
        <v>109</v>
      </c>
      <c r="F18" s="11">
        <v>24.982843915746994</v>
      </c>
      <c r="H18" s="76">
        <v>20</v>
      </c>
      <c r="I18" s="77">
        <v>1.8658107410455604</v>
      </c>
      <c r="J18" s="78">
        <v>129.95238895464809</v>
      </c>
      <c r="K18" s="19"/>
      <c r="L18" s="76">
        <v>20</v>
      </c>
      <c r="M18" s="16">
        <v>2.9701952490421655</v>
      </c>
      <c r="N18" s="78">
        <v>139.76821920124689</v>
      </c>
      <c r="O18" s="19"/>
      <c r="P18" s="76">
        <v>20</v>
      </c>
      <c r="Q18" s="79">
        <v>0.05</v>
      </c>
      <c r="R18" s="79">
        <v>2.4477468306808166</v>
      </c>
      <c r="S18" s="80">
        <v>1.6452114401438158</v>
      </c>
      <c r="T18" s="81">
        <v>1.698745290572643</v>
      </c>
      <c r="U18" s="79">
        <v>2.1172241968750094</v>
      </c>
      <c r="V18" s="78">
        <v>130.98579395781834</v>
      </c>
    </row>
    <row r="19" spans="1:22" x14ac:dyDescent="0.25">
      <c r="A19">
        <v>1995</v>
      </c>
      <c r="B19" s="11">
        <v>62.1</v>
      </c>
      <c r="C19" s="2">
        <v>1.7930916001765802</v>
      </c>
      <c r="D19" s="2"/>
      <c r="E19" s="18" t="s">
        <v>138</v>
      </c>
      <c r="F19" s="11">
        <v>0.88558045125052143</v>
      </c>
      <c r="H19" s="82">
        <v>25</v>
      </c>
      <c r="I19" s="83">
        <v>2.0438459386132064</v>
      </c>
      <c r="J19" s="84">
        <v>134.40021450698976</v>
      </c>
      <c r="K19" s="85"/>
      <c r="L19" s="82">
        <v>25</v>
      </c>
      <c r="M19" s="86">
        <v>3.198534261445384</v>
      </c>
      <c r="N19" s="84">
        <v>145.04484292407128</v>
      </c>
      <c r="O19" s="85"/>
      <c r="P19" s="82">
        <v>25</v>
      </c>
      <c r="Q19" s="87">
        <v>0.04</v>
      </c>
      <c r="R19" s="87">
        <v>2.5372724823590391</v>
      </c>
      <c r="S19" s="88">
        <v>1.751076531101869</v>
      </c>
      <c r="T19" s="89">
        <v>1.8163892554666892</v>
      </c>
      <c r="U19" s="87">
        <v>2.1320513005446298</v>
      </c>
      <c r="V19" s="84">
        <v>135.53495020231142</v>
      </c>
    </row>
    <row r="20" spans="1:22" x14ac:dyDescent="0.25">
      <c r="A20">
        <v>1996</v>
      </c>
      <c r="B20" s="11">
        <v>70</v>
      </c>
      <c r="C20" s="2">
        <v>1.8450980400142569</v>
      </c>
      <c r="D20" s="2"/>
      <c r="E20" s="23" t="s">
        <v>139</v>
      </c>
      <c r="F20" s="97">
        <v>0.52829999999999999</v>
      </c>
      <c r="H20" s="76">
        <v>50</v>
      </c>
      <c r="I20" s="77">
        <v>2.5922880965305142</v>
      </c>
      <c r="J20" s="78">
        <v>148.10185933505332</v>
      </c>
      <c r="K20" s="19"/>
      <c r="L20" s="76">
        <v>50</v>
      </c>
      <c r="M20" s="16">
        <v>3.9019386579358333</v>
      </c>
      <c r="N20" s="78">
        <v>161.29962254406121</v>
      </c>
      <c r="O20" s="19"/>
      <c r="P20" s="76">
        <v>50</v>
      </c>
      <c r="Q20" s="79">
        <v>0.02</v>
      </c>
      <c r="R20" s="79">
        <v>2.7971496225365371</v>
      </c>
      <c r="S20" s="80">
        <v>2.0541885887218987</v>
      </c>
      <c r="T20" s="81">
        <v>2.1574916183934132</v>
      </c>
      <c r="U20" s="79">
        <v>2.1750416919482354</v>
      </c>
      <c r="V20" s="78">
        <v>149.6379300502735</v>
      </c>
    </row>
    <row r="21" spans="1:22" x14ac:dyDescent="0.25">
      <c r="A21">
        <v>1997</v>
      </c>
      <c r="B21" s="11">
        <v>100</v>
      </c>
      <c r="C21" s="2">
        <v>2</v>
      </c>
      <c r="D21" s="2"/>
      <c r="E21" s="23" t="s">
        <v>140</v>
      </c>
      <c r="F21" s="97">
        <v>1.0810999999999999</v>
      </c>
      <c r="H21" s="82">
        <v>100</v>
      </c>
      <c r="I21" s="83">
        <v>3.1366806436431842</v>
      </c>
      <c r="J21" s="84">
        <v>161.70233336846508</v>
      </c>
      <c r="K21" s="85"/>
      <c r="L21" s="82">
        <v>100</v>
      </c>
      <c r="M21" s="86">
        <v>4.6001492267765736</v>
      </c>
      <c r="N21" s="84">
        <v>177.43437942286346</v>
      </c>
      <c r="O21" s="85"/>
      <c r="P21" s="82">
        <v>100</v>
      </c>
      <c r="Q21" s="87">
        <v>0.01</v>
      </c>
      <c r="R21" s="87">
        <v>3.0348542587702929</v>
      </c>
      <c r="S21" s="88">
        <v>2.3267853325589662</v>
      </c>
      <c r="T21" s="89">
        <v>2.4696912595472331</v>
      </c>
      <c r="U21" s="87">
        <v>2.2143893665116949</v>
      </c>
      <c r="V21" s="84">
        <v>163.82846665375502</v>
      </c>
    </row>
    <row r="22" spans="1:22" x14ac:dyDescent="0.25">
      <c r="A22">
        <v>1998</v>
      </c>
      <c r="B22" s="11">
        <v>150</v>
      </c>
      <c r="C22" s="2">
        <v>2.1760912590556813</v>
      </c>
      <c r="D22" s="2"/>
      <c r="E22" s="18"/>
      <c r="F22" s="11"/>
      <c r="H22" s="76">
        <v>200</v>
      </c>
      <c r="I22" s="77">
        <v>3.679086793796956</v>
      </c>
      <c r="J22" s="78">
        <v>175.253181556698</v>
      </c>
      <c r="K22" s="19"/>
      <c r="L22" s="76">
        <v>200</v>
      </c>
      <c r="M22" s="16">
        <v>5.295812142535044</v>
      </c>
      <c r="N22" s="78">
        <v>193.51026328408568</v>
      </c>
      <c r="O22" s="19"/>
      <c r="P22" s="76">
        <v>200</v>
      </c>
      <c r="Q22" s="79">
        <v>5.0000000000000001E-3</v>
      </c>
      <c r="R22" s="79">
        <v>3.2552472614374586</v>
      </c>
      <c r="S22" s="80">
        <v>2.5762360813095708</v>
      </c>
      <c r="T22" s="81">
        <v>2.7599318992051631</v>
      </c>
      <c r="U22" s="79">
        <v>2.2509694669632641</v>
      </c>
      <c r="V22" s="78">
        <v>178.2253461864785</v>
      </c>
    </row>
    <row r="23" spans="1:22" x14ac:dyDescent="0.25">
      <c r="A23">
        <v>1999</v>
      </c>
      <c r="B23" s="11">
        <v>52.2</v>
      </c>
      <c r="C23" s="2">
        <v>1.7176705030022621</v>
      </c>
      <c r="D23" s="2"/>
      <c r="E23" s="18"/>
      <c r="F23" s="11"/>
      <c r="H23" s="76">
        <v>500</v>
      </c>
      <c r="I23" s="77">
        <v>4.3946887142592912</v>
      </c>
      <c r="J23" s="78">
        <v>193.13095264141731</v>
      </c>
      <c r="K23" s="19"/>
      <c r="L23" s="76">
        <v>500</v>
      </c>
      <c r="M23" s="16">
        <v>6.213607264087516</v>
      </c>
      <c r="N23" s="78">
        <v>214.71933947350334</v>
      </c>
      <c r="O23" s="19"/>
      <c r="P23" s="76">
        <v>500</v>
      </c>
      <c r="Q23" s="79">
        <v>2E-3</v>
      </c>
      <c r="R23" s="79">
        <v>3.5255093528232742</v>
      </c>
      <c r="S23" s="80">
        <v>2.8785061077422442</v>
      </c>
      <c r="T23" s="81">
        <v>3.1175035795380461</v>
      </c>
      <c r="U23" s="79">
        <v>2.2960355473048355</v>
      </c>
      <c r="V23" s="78">
        <v>197.71314630719084</v>
      </c>
    </row>
    <row r="24" spans="1:22" ht="15.75" thickBot="1" x14ac:dyDescent="0.3">
      <c r="A24">
        <v>2000</v>
      </c>
      <c r="B24" s="11">
        <v>85.3</v>
      </c>
      <c r="C24" s="2">
        <v>1.930949031167523</v>
      </c>
      <c r="D24" s="2"/>
      <c r="E24" t="s">
        <v>112</v>
      </c>
      <c r="F24" s="2">
        <v>1.9031250498912704</v>
      </c>
      <c r="H24" s="90">
        <v>1000</v>
      </c>
      <c r="I24" s="91">
        <v>4.9355236901202835</v>
      </c>
      <c r="J24" s="92">
        <v>206.64254842752928</v>
      </c>
      <c r="K24" s="19"/>
      <c r="L24" s="90">
        <v>1000</v>
      </c>
      <c r="M24" s="93">
        <v>6.907255070523628</v>
      </c>
      <c r="N24" s="92">
        <v>230.7486567250931</v>
      </c>
      <c r="O24" s="19"/>
      <c r="P24" s="90">
        <v>1000</v>
      </c>
      <c r="Q24" s="94">
        <v>1E-3</v>
      </c>
      <c r="R24" s="94">
        <v>3.7169221888498383</v>
      </c>
      <c r="S24" s="95">
        <v>3.090522225780171</v>
      </c>
      <c r="T24" s="96">
        <v>3.3721794315495637</v>
      </c>
      <c r="U24" s="94">
        <v>2.3281332861333812</v>
      </c>
      <c r="V24" s="92">
        <v>212.87922777590768</v>
      </c>
    </row>
    <row r="25" spans="1:22" ht="15.75" thickTop="1" x14ac:dyDescent="0.25">
      <c r="A25">
        <v>2001</v>
      </c>
      <c r="B25" s="11">
        <v>90</v>
      </c>
      <c r="C25" s="2">
        <v>1.954242509439325</v>
      </c>
      <c r="D25" s="2"/>
      <c r="E25" t="s">
        <v>110</v>
      </c>
      <c r="F25" s="2">
        <v>0.12603369567639336</v>
      </c>
      <c r="K25" s="18"/>
      <c r="L25" s="18"/>
      <c r="M25" s="18"/>
      <c r="N25" s="18"/>
      <c r="O25" s="18"/>
    </row>
    <row r="26" spans="1:22" x14ac:dyDescent="0.25">
      <c r="A26">
        <v>2002</v>
      </c>
      <c r="B26" s="11">
        <v>125</v>
      </c>
      <c r="C26" s="2">
        <v>2.0969100130080562</v>
      </c>
      <c r="D26" s="2"/>
      <c r="E26" t="s">
        <v>111</v>
      </c>
      <c r="F26" s="157">
        <v>0.19511289458484785</v>
      </c>
      <c r="J26" s="11"/>
      <c r="K26" s="19"/>
      <c r="L26" s="19"/>
      <c r="M26" s="19"/>
      <c r="N26" s="19"/>
      <c r="O26" s="19"/>
    </row>
    <row r="27" spans="1:22" x14ac:dyDescent="0.25">
      <c r="A27">
        <v>2003</v>
      </c>
      <c r="B27" s="11">
        <v>115</v>
      </c>
      <c r="C27" s="2">
        <v>2.0606978403536118</v>
      </c>
      <c r="D27" s="2"/>
      <c r="E27" t="s">
        <v>111</v>
      </c>
      <c r="F27" s="2">
        <v>3.2518815764141305E-2</v>
      </c>
      <c r="K27" s="18"/>
      <c r="L27" s="18"/>
      <c r="M27" s="18"/>
      <c r="N27" s="18"/>
      <c r="O27" s="18"/>
    </row>
    <row r="28" spans="1:22" x14ac:dyDescent="0.25">
      <c r="A28">
        <v>2004</v>
      </c>
      <c r="B28" s="11">
        <v>55</v>
      </c>
      <c r="C28" s="2">
        <v>1.7403626894942439</v>
      </c>
      <c r="D28" s="2"/>
      <c r="K28" s="18"/>
      <c r="L28" s="18"/>
      <c r="M28" s="18"/>
      <c r="N28" s="18"/>
      <c r="O28" s="18"/>
    </row>
    <row r="29" spans="1:22" x14ac:dyDescent="0.25">
      <c r="A29">
        <v>2005</v>
      </c>
      <c r="B29" s="11">
        <v>65</v>
      </c>
      <c r="C29" s="2">
        <v>1.8129133566428555</v>
      </c>
      <c r="D29" s="2"/>
      <c r="K29" s="18"/>
      <c r="L29" s="18"/>
      <c r="M29" s="18"/>
      <c r="N29" s="18"/>
      <c r="O29" s="18"/>
    </row>
    <row r="30" spans="1:22" x14ac:dyDescent="0.25">
      <c r="A30">
        <v>2006</v>
      </c>
      <c r="B30" s="11">
        <v>106</v>
      </c>
      <c r="C30" s="2">
        <v>2.0253058652647704</v>
      </c>
      <c r="D30" s="2"/>
      <c r="E30" s="212" t="s">
        <v>176</v>
      </c>
      <c r="F30" s="198"/>
      <c r="G30" s="198"/>
      <c r="H30" s="198"/>
      <c r="I30" s="198"/>
      <c r="K30" s="18"/>
      <c r="L30" s="18"/>
      <c r="M30" s="18"/>
      <c r="N30" s="18"/>
      <c r="O30" s="18"/>
    </row>
    <row r="31" spans="1:22" x14ac:dyDescent="0.25">
      <c r="A31">
        <v>2007</v>
      </c>
      <c r="B31" s="11">
        <v>90</v>
      </c>
      <c r="C31" s="2">
        <v>1.954242509439325</v>
      </c>
      <c r="D31" s="2"/>
      <c r="G31" s="11"/>
      <c r="K31" s="18"/>
      <c r="L31" s="18"/>
      <c r="M31" s="18"/>
      <c r="N31" s="18"/>
      <c r="O31" s="18"/>
    </row>
    <row r="32" spans="1:22" x14ac:dyDescent="0.25">
      <c r="A32">
        <v>2008</v>
      </c>
      <c r="B32" s="11">
        <v>85</v>
      </c>
      <c r="C32" s="2">
        <v>1.9294189257142926</v>
      </c>
      <c r="D32" s="2"/>
      <c r="G32" s="11"/>
      <c r="K32" s="18"/>
      <c r="L32" s="18"/>
      <c r="M32" s="18"/>
      <c r="N32" s="18"/>
      <c r="O32" s="18"/>
    </row>
    <row r="33" spans="1:15" x14ac:dyDescent="0.25">
      <c r="A33">
        <v>2009</v>
      </c>
      <c r="B33" s="11">
        <v>55</v>
      </c>
      <c r="C33" s="2">
        <v>1.7403626894942439</v>
      </c>
      <c r="D33" s="2"/>
      <c r="G33" s="11"/>
      <c r="K33" s="18"/>
      <c r="L33" s="18"/>
      <c r="M33" s="18"/>
      <c r="N33" s="18"/>
      <c r="O33" s="18"/>
    </row>
    <row r="34" spans="1:15" x14ac:dyDescent="0.25">
      <c r="A34">
        <v>2011</v>
      </c>
      <c r="B34" s="11">
        <v>78.2</v>
      </c>
      <c r="C34" s="2">
        <v>1.893206753059848</v>
      </c>
      <c r="G34" s="11"/>
      <c r="K34" s="18"/>
      <c r="L34" s="18"/>
      <c r="M34" s="18"/>
      <c r="N34" s="18"/>
      <c r="O34" s="18"/>
    </row>
    <row r="35" spans="1:15" x14ac:dyDescent="0.25">
      <c r="A35">
        <v>2012</v>
      </c>
      <c r="B35" s="11">
        <v>74</v>
      </c>
      <c r="C35" s="2">
        <v>1.8692317197309762</v>
      </c>
      <c r="G35" s="11"/>
      <c r="K35" s="18"/>
      <c r="L35" s="18"/>
      <c r="M35" s="18"/>
      <c r="N35" s="18"/>
      <c r="O35" s="18"/>
    </row>
    <row r="36" spans="1:15" x14ac:dyDescent="0.25">
      <c r="A36">
        <v>2013</v>
      </c>
      <c r="B36" s="11">
        <v>79</v>
      </c>
      <c r="C36" s="2">
        <v>1.8976270912904414</v>
      </c>
    </row>
  </sheetData>
  <mergeCells count="4">
    <mergeCell ref="E30:I30"/>
    <mergeCell ref="H12:J12"/>
    <mergeCell ref="L12:N12"/>
    <mergeCell ref="P12:V1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AR72"/>
  <sheetViews>
    <sheetView tabSelected="1" zoomScale="50" zoomScaleNormal="50" workbookViewId="0">
      <selection activeCell="T46" sqref="T46:AF62"/>
    </sheetView>
  </sheetViews>
  <sheetFormatPr baseColWidth="10" defaultRowHeight="15" x14ac:dyDescent="0.25"/>
  <cols>
    <col min="10" max="10" width="12.7109375" customWidth="1"/>
    <col min="16" max="16" width="16.7109375" customWidth="1"/>
    <col min="17" max="17" width="11.5703125" customWidth="1"/>
    <col min="32" max="32" width="13.5703125" customWidth="1"/>
  </cols>
  <sheetData>
    <row r="1" spans="1:44" x14ac:dyDescent="0.25">
      <c r="A1" s="158"/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</row>
    <row r="2" spans="1:44" x14ac:dyDescent="0.25">
      <c r="A2" s="223" t="s">
        <v>252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159"/>
      <c r="P2" s="224" t="s">
        <v>253</v>
      </c>
      <c r="Q2" s="224"/>
      <c r="R2" s="225" t="s">
        <v>141</v>
      </c>
      <c r="S2" s="159"/>
      <c r="T2" s="224" t="s">
        <v>142</v>
      </c>
      <c r="U2" s="224"/>
      <c r="V2" s="224"/>
      <c r="W2" s="226" t="s">
        <v>143</v>
      </c>
      <c r="X2" s="227"/>
      <c r="Y2" s="224" t="s">
        <v>144</v>
      </c>
      <c r="Z2" s="224"/>
      <c r="AA2" s="224"/>
      <c r="AB2" s="224"/>
      <c r="AC2" s="224"/>
      <c r="AD2" s="230"/>
      <c r="AE2" s="228" t="s">
        <v>145</v>
      </c>
      <c r="AF2" s="22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</row>
    <row r="3" spans="1:44" ht="15.75" thickBot="1" x14ac:dyDescent="0.3">
      <c r="A3" s="160" t="s">
        <v>146</v>
      </c>
      <c r="B3" s="160" t="s">
        <v>147</v>
      </c>
      <c r="C3" s="160" t="s">
        <v>148</v>
      </c>
      <c r="D3" s="160" t="s">
        <v>149</v>
      </c>
      <c r="E3" s="160" t="s">
        <v>150</v>
      </c>
      <c r="F3" s="160" t="s">
        <v>151</v>
      </c>
      <c r="G3" s="160" t="s">
        <v>152</v>
      </c>
      <c r="H3" s="160" t="s">
        <v>153</v>
      </c>
      <c r="I3" s="160" t="s">
        <v>154</v>
      </c>
      <c r="J3" s="160" t="s">
        <v>155</v>
      </c>
      <c r="K3" s="160" t="s">
        <v>156</v>
      </c>
      <c r="L3" s="160" t="s">
        <v>157</v>
      </c>
      <c r="M3" s="160" t="s">
        <v>158</v>
      </c>
      <c r="N3" s="161" t="s">
        <v>159</v>
      </c>
      <c r="O3" s="159"/>
      <c r="P3" s="160" t="s">
        <v>146</v>
      </c>
      <c r="Q3" s="160" t="s">
        <v>254</v>
      </c>
      <c r="R3" s="225"/>
      <c r="S3" s="159"/>
      <c r="T3" s="160" t="s">
        <v>160</v>
      </c>
      <c r="U3" s="160" t="s">
        <v>161</v>
      </c>
      <c r="V3" s="160" t="s">
        <v>254</v>
      </c>
      <c r="W3" s="162" t="s">
        <v>165</v>
      </c>
      <c r="X3" s="160" t="s">
        <v>254</v>
      </c>
      <c r="Y3" s="163" t="s">
        <v>162</v>
      </c>
      <c r="Z3" s="164" t="s">
        <v>163</v>
      </c>
      <c r="AA3" s="164" t="s">
        <v>108</v>
      </c>
      <c r="AB3" s="164" t="s">
        <v>164</v>
      </c>
      <c r="AC3" s="162" t="s">
        <v>165</v>
      </c>
      <c r="AD3" s="160" t="s">
        <v>254</v>
      </c>
      <c r="AE3" s="165" t="s">
        <v>143</v>
      </c>
      <c r="AF3" s="165" t="s">
        <v>166</v>
      </c>
      <c r="AG3" s="159"/>
      <c r="AH3" s="159"/>
      <c r="AI3" s="159"/>
      <c r="AJ3" s="159"/>
      <c r="AK3" s="159"/>
      <c r="AL3" s="159"/>
      <c r="AM3" s="159"/>
      <c r="AN3" s="159"/>
      <c r="AO3" s="159"/>
      <c r="AP3" s="159"/>
      <c r="AQ3" s="159"/>
      <c r="AR3" s="159"/>
    </row>
    <row r="4" spans="1:44" x14ac:dyDescent="0.25">
      <c r="A4" s="166">
        <f>'Analisis precipitación'!A46</f>
        <v>1990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8">
        <f>'Analisis precipitación'!B46</f>
        <v>50</v>
      </c>
      <c r="O4" s="159"/>
      <c r="P4" s="169">
        <f>+A4</f>
        <v>1990</v>
      </c>
      <c r="Q4" s="170">
        <f>+N4</f>
        <v>50</v>
      </c>
      <c r="R4" s="171">
        <f>+LOG10(Q4)</f>
        <v>1.6989700043360187</v>
      </c>
      <c r="S4" s="159"/>
      <c r="T4" s="172">
        <v>1</v>
      </c>
      <c r="U4" s="156">
        <f>+(COUNT($V$4:$V$42)+1)/T4</f>
        <v>24</v>
      </c>
      <c r="V4" s="170">
        <v>150</v>
      </c>
      <c r="W4" s="173">
        <f>-LN(LN(U4/(U4-1)))</f>
        <v>3.1568494936985303</v>
      </c>
      <c r="X4" s="174">
        <f>$Q$45+(W4-$Q$48)*$Q$46/$Q$49</f>
        <v>144.08156103869175</v>
      </c>
      <c r="Y4" s="175">
        <f>1/U4</f>
        <v>4.1666666666666664E-2</v>
      </c>
      <c r="Z4" s="156">
        <f>+LN(1/Y4^2)^(1/2)</f>
        <v>2.5211322180115605</v>
      </c>
      <c r="AA4" s="156">
        <f>Z4-((2.515517+0.802853*Z4+0.010328*Z4^2)/(1+1.432788*Z4+0.189269*Z4^2+0.001308*Z4^3))</f>
        <v>1.7320496204570339</v>
      </c>
      <c r="AB4" s="156">
        <f>AA4+(AA4^2-1)*$R$47+1/3*(AA4^3-6*AA4)*$R$47^2-(AA4^2-1)*$R$47^3+AA4*$R$47^4+1/3*$R$47^5</f>
        <v>1.7951886929473553</v>
      </c>
      <c r="AC4" s="173">
        <f>$R$45+AB4*$R$46</f>
        <v>2.1293793152998997</v>
      </c>
      <c r="AD4" s="176">
        <f>10^AC4</f>
        <v>134.70363497206668</v>
      </c>
      <c r="AE4" s="177">
        <f>(V4-X4)^2/X4</f>
        <v>0.24311174508530697</v>
      </c>
      <c r="AF4" s="171">
        <f>(AD4-V4)^2/AD4</f>
        <v>1.7369893775791676</v>
      </c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</row>
    <row r="5" spans="1:44" x14ac:dyDescent="0.25">
      <c r="A5" s="166">
        <f>'Analisis precipitación'!A47</f>
        <v>1991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8">
        <f>'Analisis precipitación'!B47</f>
        <v>90</v>
      </c>
      <c r="O5" s="159"/>
      <c r="P5" s="169">
        <f t="shared" ref="P5:P26" si="0">+A5</f>
        <v>1991</v>
      </c>
      <c r="Q5" s="170">
        <f t="shared" ref="Q5:Q26" si="1">+N5</f>
        <v>90</v>
      </c>
      <c r="R5" s="171">
        <f t="shared" ref="R5:R26" si="2">+LOG10(Q5)</f>
        <v>1.954242509439325</v>
      </c>
      <c r="S5" s="159"/>
      <c r="T5" s="172">
        <v>2</v>
      </c>
      <c r="U5" s="156">
        <f t="shared" ref="U5:U25" si="3">+(COUNT($V$4:$V$42)+1)/T5</f>
        <v>12</v>
      </c>
      <c r="V5" s="170">
        <v>125</v>
      </c>
      <c r="W5" s="173">
        <f t="shared" ref="W5:W26" si="4">-LN(LN(U5/(U5-1)))</f>
        <v>2.4417163988814603</v>
      </c>
      <c r="X5" s="174">
        <f t="shared" ref="X5:X26" si="5">$Q$45+(W5-$Q$48)*$Q$46/$Q$49</f>
        <v>127.55574614016251</v>
      </c>
      <c r="Y5" s="178">
        <f t="shared" ref="Y5:Y26" si="6">1/U5</f>
        <v>8.3333333333333329E-2</v>
      </c>
      <c r="Z5" s="156">
        <f t="shared" ref="Z5:Z21" si="7">+LN(1/Y5^2)^(1/2)</f>
        <v>2.2293078072747154</v>
      </c>
      <c r="AA5" s="156">
        <f t="shared" ref="AA5:AA21" si="8">Z5-((2.515517+0.802853*Z5+0.010328*Z5^2)/(1+1.432788*Z5+0.189269*Z5^2+0.001308*Z5^3))</f>
        <v>1.3832325969182595</v>
      </c>
      <c r="AB5" s="156">
        <f t="shared" ref="AB5:AB21" si="9">AA5+(AA5^2-1)*$R$47+1/3*(AA5^3-6*AA5)*$R$47^2-(AA5^2-1)*$R$47^3+AA5*$R$47^4+1/3*$R$47^5</f>
        <v>1.4109106709665249</v>
      </c>
      <c r="AC5" s="173">
        <f t="shared" ref="AC5:AC21" si="10">$R$45+AB5*$R$46</f>
        <v>2.0809473360224415</v>
      </c>
      <c r="AD5" s="174">
        <f t="shared" ref="AD5:AD21" si="11">10^AC5</f>
        <v>120.48898226090446</v>
      </c>
      <c r="AE5" s="177">
        <f t="shared" ref="AE5:AE21" si="12">(V5-X5)^2/X5</f>
        <v>5.1207715297891608E-2</v>
      </c>
      <c r="AF5" s="171">
        <f t="shared" ref="AF5:AF21" si="13">(AD5-V5)^2/AD5</f>
        <v>0.1688891437257779</v>
      </c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</row>
    <row r="6" spans="1:44" x14ac:dyDescent="0.25">
      <c r="A6" s="166">
        <f>'Analisis precipitación'!A48</f>
        <v>1992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8">
        <f>'Analisis precipitación'!B48</f>
        <v>60</v>
      </c>
      <c r="O6" s="159"/>
      <c r="P6" s="169">
        <f t="shared" si="0"/>
        <v>1992</v>
      </c>
      <c r="Q6" s="170">
        <f t="shared" si="1"/>
        <v>60</v>
      </c>
      <c r="R6" s="171">
        <f t="shared" si="2"/>
        <v>1.7781512503836436</v>
      </c>
      <c r="S6" s="159"/>
      <c r="T6" s="172">
        <v>3</v>
      </c>
      <c r="U6" s="156">
        <f t="shared" si="3"/>
        <v>8</v>
      </c>
      <c r="V6" s="170">
        <v>115</v>
      </c>
      <c r="W6" s="173">
        <f t="shared" si="4"/>
        <v>2.0134186780399483</v>
      </c>
      <c r="X6" s="174">
        <f t="shared" si="5"/>
        <v>117.65833136886135</v>
      </c>
      <c r="Y6" s="178">
        <f t="shared" si="6"/>
        <v>0.125</v>
      </c>
      <c r="Z6" s="156">
        <f t="shared" si="7"/>
        <v>2.0393339803376178</v>
      </c>
      <c r="AA6" s="156">
        <f t="shared" si="8"/>
        <v>1.1504356262677571</v>
      </c>
      <c r="AB6" s="156">
        <f t="shared" si="9"/>
        <v>1.1590493008159277</v>
      </c>
      <c r="AC6" s="173">
        <f t="shared" si="10"/>
        <v>2.0492043167442415</v>
      </c>
      <c r="AD6" s="174">
        <f t="shared" si="11"/>
        <v>111.99646544096939</v>
      </c>
      <c r="AE6" s="177">
        <f t="shared" si="12"/>
        <v>6.0061413284180847E-2</v>
      </c>
      <c r="AF6" s="171">
        <f t="shared" si="13"/>
        <v>8.0549147794722858E-2</v>
      </c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</row>
    <row r="7" spans="1:44" x14ac:dyDescent="0.25">
      <c r="A7" s="166">
        <f>'Analisis precipitación'!A49</f>
        <v>1993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8">
        <f>'Analisis precipitación'!B49</f>
        <v>100</v>
      </c>
      <c r="O7" s="159"/>
      <c r="P7" s="169">
        <f t="shared" si="0"/>
        <v>1993</v>
      </c>
      <c r="Q7" s="170">
        <f t="shared" si="1"/>
        <v>100</v>
      </c>
      <c r="R7" s="171">
        <f t="shared" si="2"/>
        <v>2</v>
      </c>
      <c r="S7" s="159"/>
      <c r="T7" s="172">
        <v>4</v>
      </c>
      <c r="U7" s="156">
        <f t="shared" si="3"/>
        <v>6</v>
      </c>
      <c r="V7" s="170">
        <v>106</v>
      </c>
      <c r="W7" s="173">
        <f t="shared" si="4"/>
        <v>1.7019833552815005</v>
      </c>
      <c r="X7" s="174">
        <f t="shared" si="5"/>
        <v>110.46145776019927</v>
      </c>
      <c r="Y7" s="178">
        <f t="shared" si="6"/>
        <v>0.16666666666666666</v>
      </c>
      <c r="Z7" s="156">
        <f t="shared" si="7"/>
        <v>1.8930184728248454</v>
      </c>
      <c r="AA7" s="156">
        <f t="shared" si="8"/>
        <v>0.96736312987598461</v>
      </c>
      <c r="AB7" s="156">
        <f t="shared" si="9"/>
        <v>0.96355161604233552</v>
      </c>
      <c r="AC7" s="173">
        <f t="shared" si="10"/>
        <v>2.0245650210360471</v>
      </c>
      <c r="AD7" s="174">
        <f t="shared" si="11"/>
        <v>105.8193333105757</v>
      </c>
      <c r="AE7" s="177">
        <f t="shared" si="12"/>
        <v>0.18019502684142696</v>
      </c>
      <c r="AF7" s="171">
        <f t="shared" si="13"/>
        <v>3.0845452949261907E-4</v>
      </c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</row>
    <row r="8" spans="1:44" x14ac:dyDescent="0.25">
      <c r="A8" s="166">
        <f>'Analisis precipitación'!A50</f>
        <v>1994</v>
      </c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8">
        <f>'Analisis precipitación'!B50</f>
        <v>80</v>
      </c>
      <c r="O8" s="159"/>
      <c r="P8" s="169">
        <f t="shared" si="0"/>
        <v>1994</v>
      </c>
      <c r="Q8" s="170">
        <f t="shared" si="1"/>
        <v>80</v>
      </c>
      <c r="R8" s="171">
        <f t="shared" si="2"/>
        <v>1.9030899869919435</v>
      </c>
      <c r="S8" s="159"/>
      <c r="T8" s="172">
        <v>5</v>
      </c>
      <c r="U8" s="156">
        <f t="shared" si="3"/>
        <v>4.8</v>
      </c>
      <c r="V8" s="170">
        <v>100</v>
      </c>
      <c r="W8" s="173">
        <f t="shared" si="4"/>
        <v>1.454081454785594</v>
      </c>
      <c r="X8" s="174">
        <f t="shared" si="5"/>
        <v>104.73276061238104</v>
      </c>
      <c r="Y8" s="178">
        <f t="shared" si="6"/>
        <v>0.20833333333333334</v>
      </c>
      <c r="Z8" s="156">
        <f t="shared" si="7"/>
        <v>1.7712232597353983</v>
      </c>
      <c r="AA8" s="156">
        <f t="shared" si="8"/>
        <v>0.81202848225555024</v>
      </c>
      <c r="AB8" s="156">
        <f t="shared" si="9"/>
        <v>0.79943623186494728</v>
      </c>
      <c r="AC8" s="173">
        <f t="shared" si="10"/>
        <v>2.0038809526508197</v>
      </c>
      <c r="AD8" s="174">
        <f t="shared" si="11"/>
        <v>100.89762709690882</v>
      </c>
      <c r="AE8" s="177">
        <f t="shared" si="12"/>
        <v>0.21386835296937134</v>
      </c>
      <c r="AF8" s="171">
        <f t="shared" si="13"/>
        <v>7.9856625798649938E-3</v>
      </c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</row>
    <row r="9" spans="1:44" x14ac:dyDescent="0.25">
      <c r="A9" s="166">
        <f>'Analisis precipitación'!A51</f>
        <v>1995</v>
      </c>
      <c r="B9" s="167"/>
      <c r="C9" s="167"/>
      <c r="D9" s="167"/>
      <c r="E9" s="167"/>
      <c r="F9" s="167"/>
      <c r="G9" s="167"/>
      <c r="H9" s="167"/>
      <c r="I9" s="167"/>
      <c r="J9" s="167"/>
      <c r="K9" s="167"/>
      <c r="L9" s="167"/>
      <c r="M9" s="167"/>
      <c r="N9" s="168">
        <f>'Analisis precipitación'!B51</f>
        <v>62.1</v>
      </c>
      <c r="O9" s="159"/>
      <c r="P9" s="169">
        <f t="shared" si="0"/>
        <v>1995</v>
      </c>
      <c r="Q9" s="170">
        <f t="shared" si="1"/>
        <v>62.1</v>
      </c>
      <c r="R9" s="171">
        <f t="shared" si="2"/>
        <v>1.7930916001765802</v>
      </c>
      <c r="S9" s="159"/>
      <c r="T9" s="172">
        <v>6</v>
      </c>
      <c r="U9" s="156">
        <f t="shared" si="3"/>
        <v>4</v>
      </c>
      <c r="V9" s="170">
        <v>100</v>
      </c>
      <c r="W9" s="173">
        <f t="shared" si="4"/>
        <v>1.2458993237072384</v>
      </c>
      <c r="X9" s="174">
        <f t="shared" si="5"/>
        <v>99.921936741529009</v>
      </c>
      <c r="Y9" s="178">
        <f t="shared" si="6"/>
        <v>0.25</v>
      </c>
      <c r="Z9" s="156">
        <f t="shared" si="7"/>
        <v>1.6651092223153954</v>
      </c>
      <c r="AA9" s="156">
        <f t="shared" si="8"/>
        <v>0.6741891400433162</v>
      </c>
      <c r="AB9" s="156">
        <f t="shared" si="9"/>
        <v>0.65515280071403392</v>
      </c>
      <c r="AC9" s="173">
        <f t="shared" si="10"/>
        <v>1.9856963785979997</v>
      </c>
      <c r="AD9" s="174">
        <f t="shared" si="11"/>
        <v>96.760115611838131</v>
      </c>
      <c r="AE9" s="177">
        <f t="shared" si="12"/>
        <v>6.0986331148403222E-5</v>
      </c>
      <c r="AF9" s="171">
        <f t="shared" si="13"/>
        <v>0.10848324004452481</v>
      </c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</row>
    <row r="10" spans="1:44" x14ac:dyDescent="0.25">
      <c r="A10" s="166">
        <f>'Analisis precipitación'!A52</f>
        <v>1996</v>
      </c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8">
        <f>'Analisis precipitación'!B52</f>
        <v>70</v>
      </c>
      <c r="O10" s="159"/>
      <c r="P10" s="169">
        <f t="shared" si="0"/>
        <v>1996</v>
      </c>
      <c r="Q10" s="170">
        <f t="shared" si="1"/>
        <v>70</v>
      </c>
      <c r="R10" s="171">
        <f t="shared" si="2"/>
        <v>1.8450980400142569</v>
      </c>
      <c r="S10" s="159"/>
      <c r="T10" s="172">
        <v>7</v>
      </c>
      <c r="U10" s="156">
        <f t="shared" si="3"/>
        <v>3.4285714285714284</v>
      </c>
      <c r="V10" s="170">
        <v>90</v>
      </c>
      <c r="W10" s="173">
        <f t="shared" si="4"/>
        <v>1.0646733274461584</v>
      </c>
      <c r="X10" s="174">
        <f t="shared" si="5"/>
        <v>95.734034810101477</v>
      </c>
      <c r="Y10" s="178">
        <f t="shared" si="6"/>
        <v>0.29166666666666669</v>
      </c>
      <c r="Z10" s="156">
        <f t="shared" si="7"/>
        <v>1.5698048804183482</v>
      </c>
      <c r="AA10" s="156">
        <f t="shared" si="8"/>
        <v>0.54813674838949833</v>
      </c>
      <c r="AB10" s="156">
        <f t="shared" si="9"/>
        <v>0.52431179005645601</v>
      </c>
      <c r="AC10" s="173">
        <f t="shared" si="10"/>
        <v>1.9692060024787907</v>
      </c>
      <c r="AD10" s="174">
        <f t="shared" si="11"/>
        <v>93.154964030042834</v>
      </c>
      <c r="AE10" s="177">
        <f t="shared" si="12"/>
        <v>0.34344269797752436</v>
      </c>
      <c r="AF10" s="171">
        <f t="shared" si="13"/>
        <v>0.10685204094603031</v>
      </c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</row>
    <row r="11" spans="1:44" x14ac:dyDescent="0.25">
      <c r="A11" s="166">
        <f>'Analisis precipitación'!A53</f>
        <v>1997</v>
      </c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7"/>
      <c r="N11" s="168">
        <f>'Analisis precipitación'!B53</f>
        <v>100</v>
      </c>
      <c r="O11" s="159"/>
      <c r="P11" s="169">
        <f t="shared" si="0"/>
        <v>1997</v>
      </c>
      <c r="Q11" s="170">
        <f t="shared" si="1"/>
        <v>100</v>
      </c>
      <c r="R11" s="171">
        <f t="shared" si="2"/>
        <v>2</v>
      </c>
      <c r="S11" s="159"/>
      <c r="T11" s="172">
        <v>8</v>
      </c>
      <c r="U11" s="156">
        <f t="shared" si="3"/>
        <v>3</v>
      </c>
      <c r="V11" s="170">
        <v>90</v>
      </c>
      <c r="W11" s="173">
        <f t="shared" si="4"/>
        <v>0.90272045571787995</v>
      </c>
      <c r="X11" s="174">
        <f t="shared" si="5"/>
        <v>91.991510236894015</v>
      </c>
      <c r="Y11" s="178">
        <f t="shared" si="6"/>
        <v>0.33333333333333331</v>
      </c>
      <c r="Z11" s="156">
        <f t="shared" si="7"/>
        <v>1.4823038073675112</v>
      </c>
      <c r="AA11" s="156">
        <f t="shared" si="8"/>
        <v>0.43029175890572224</v>
      </c>
      <c r="AB11" s="156">
        <f t="shared" si="9"/>
        <v>0.40294038690911071</v>
      </c>
      <c r="AC11" s="173">
        <f t="shared" si="10"/>
        <v>1.9539091159907014</v>
      </c>
      <c r="AD11" s="174">
        <f t="shared" si="11"/>
        <v>89.930936501627386</v>
      </c>
      <c r="AE11" s="177">
        <f t="shared" si="12"/>
        <v>4.311390272254724E-2</v>
      </c>
      <c r="AF11" s="171">
        <f t="shared" si="13"/>
        <v>5.3038108942385647E-5</v>
      </c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</row>
    <row r="12" spans="1:44" x14ac:dyDescent="0.25">
      <c r="A12" s="166">
        <f>'Analisis precipitación'!A54</f>
        <v>1998</v>
      </c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8">
        <f>'Analisis precipitación'!B54</f>
        <v>150</v>
      </c>
      <c r="O12" s="159"/>
      <c r="P12" s="169">
        <f t="shared" si="0"/>
        <v>1998</v>
      </c>
      <c r="Q12" s="170">
        <f t="shared" si="1"/>
        <v>150</v>
      </c>
      <c r="R12" s="171">
        <f t="shared" si="2"/>
        <v>2.1760912590556813</v>
      </c>
      <c r="S12" s="159"/>
      <c r="T12" s="172">
        <v>9</v>
      </c>
      <c r="U12" s="156">
        <f t="shared" si="3"/>
        <v>2.6666666666666665</v>
      </c>
      <c r="V12" s="170">
        <v>90</v>
      </c>
      <c r="W12" s="173">
        <f t="shared" si="4"/>
        <v>0.75501486250840821</v>
      </c>
      <c r="X12" s="174">
        <f t="shared" si="5"/>
        <v>88.578222122348606</v>
      </c>
      <c r="Y12" s="178">
        <f t="shared" si="6"/>
        <v>0.375</v>
      </c>
      <c r="Z12" s="156">
        <f t="shared" si="7"/>
        <v>1.4005921983302108</v>
      </c>
      <c r="AA12" s="156">
        <f t="shared" si="8"/>
        <v>0.3181998624529796</v>
      </c>
      <c r="AB12" s="156">
        <f t="shared" si="9"/>
        <v>0.28834326901758178</v>
      </c>
      <c r="AC12" s="173">
        <f t="shared" si="10"/>
        <v>1.9394660177089686</v>
      </c>
      <c r="AD12" s="174">
        <f t="shared" si="11"/>
        <v>86.989336375459146</v>
      </c>
      <c r="AE12" s="177">
        <f t="shared" si="12"/>
        <v>2.2821098515465484E-2</v>
      </c>
      <c r="AF12" s="171">
        <f t="shared" si="13"/>
        <v>0.10419777685176793</v>
      </c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</row>
    <row r="13" spans="1:44" x14ac:dyDescent="0.25">
      <c r="A13" s="166">
        <f>'Analisis precipitación'!A55</f>
        <v>1999</v>
      </c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8">
        <f>'Analisis precipitación'!B55</f>
        <v>52.2</v>
      </c>
      <c r="O13" s="159"/>
      <c r="P13" s="169">
        <f t="shared" si="0"/>
        <v>1999</v>
      </c>
      <c r="Q13" s="170">
        <f t="shared" si="1"/>
        <v>52.2</v>
      </c>
      <c r="R13" s="171">
        <f t="shared" si="2"/>
        <v>1.7176705030022621</v>
      </c>
      <c r="S13" s="159"/>
      <c r="T13" s="172">
        <v>10</v>
      </c>
      <c r="U13" s="156">
        <f t="shared" si="3"/>
        <v>2.4</v>
      </c>
      <c r="V13" s="170">
        <v>85.3</v>
      </c>
      <c r="W13" s="173">
        <f t="shared" si="4"/>
        <v>0.61804620024136214</v>
      </c>
      <c r="X13" s="174">
        <f t="shared" si="5"/>
        <v>85.41305080538784</v>
      </c>
      <c r="Y13" s="178">
        <f t="shared" si="6"/>
        <v>0.41666666666666669</v>
      </c>
      <c r="Z13" s="156">
        <f t="shared" si="7"/>
        <v>1.3232299402249783</v>
      </c>
      <c r="AA13" s="156">
        <f t="shared" si="8"/>
        <v>0.21004571595350718</v>
      </c>
      <c r="AB13" s="156">
        <f t="shared" si="9"/>
        <v>0.17855375308888377</v>
      </c>
      <c r="AC13" s="173">
        <f t="shared" si="10"/>
        <v>1.9256288392699528</v>
      </c>
      <c r="AD13" s="174">
        <f t="shared" si="11"/>
        <v>84.261432717952516</v>
      </c>
      <c r="AE13" s="177">
        <f t="shared" si="12"/>
        <v>1.4963151975404856E-4</v>
      </c>
      <c r="AF13" s="171">
        <f t="shared" si="13"/>
        <v>1.280089792621914E-2</v>
      </c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</row>
    <row r="14" spans="1:44" x14ac:dyDescent="0.25">
      <c r="A14" s="166">
        <f>'Analisis precipitación'!A56</f>
        <v>2000</v>
      </c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8">
        <f>'Analisis precipitación'!B56</f>
        <v>85.3</v>
      </c>
      <c r="O14" s="159"/>
      <c r="P14" s="169">
        <f t="shared" si="0"/>
        <v>2000</v>
      </c>
      <c r="Q14" s="170">
        <f t="shared" si="1"/>
        <v>85.3</v>
      </c>
      <c r="R14" s="171">
        <f t="shared" si="2"/>
        <v>1.930949031167523</v>
      </c>
      <c r="S14" s="159"/>
      <c r="T14" s="172">
        <v>11</v>
      </c>
      <c r="U14" s="156">
        <f t="shared" si="3"/>
        <v>2.1818181818181817</v>
      </c>
      <c r="V14" s="170">
        <v>85</v>
      </c>
      <c r="W14" s="173">
        <f t="shared" si="4"/>
        <v>0.48921992871505582</v>
      </c>
      <c r="X14" s="174">
        <f t="shared" si="5"/>
        <v>82.436039766825871</v>
      </c>
      <c r="Y14" s="178">
        <f t="shared" si="6"/>
        <v>0.45833333333333337</v>
      </c>
      <c r="Z14" s="156">
        <f t="shared" si="7"/>
        <v>1.2491265408673173</v>
      </c>
      <c r="AA14" s="156">
        <f t="shared" si="8"/>
        <v>0.10438821082180394</v>
      </c>
      <c r="AB14" s="156">
        <f t="shared" si="9"/>
        <v>7.2037516662991352E-2</v>
      </c>
      <c r="AC14" s="173">
        <f t="shared" si="10"/>
        <v>1.9122042043436569</v>
      </c>
      <c r="AD14" s="174">
        <f t="shared" si="11"/>
        <v>81.696641693814783</v>
      </c>
      <c r="AE14" s="177">
        <f t="shared" si="12"/>
        <v>7.9745364962859541E-2</v>
      </c>
      <c r="AF14" s="171">
        <f t="shared" si="13"/>
        <v>0.13356945735835579</v>
      </c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</row>
    <row r="15" spans="1:44" x14ac:dyDescent="0.25">
      <c r="A15" s="166">
        <f>'Analisis precipitación'!A57</f>
        <v>2001</v>
      </c>
      <c r="B15" s="167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167"/>
      <c r="N15" s="168">
        <f>'Analisis precipitación'!B57</f>
        <v>90</v>
      </c>
      <c r="O15" s="159"/>
      <c r="P15" s="169">
        <f t="shared" si="0"/>
        <v>2001</v>
      </c>
      <c r="Q15" s="170">
        <f t="shared" si="1"/>
        <v>90</v>
      </c>
      <c r="R15" s="171">
        <f t="shared" si="2"/>
        <v>1.954242509439325</v>
      </c>
      <c r="S15" s="159"/>
      <c r="T15" s="172">
        <v>12</v>
      </c>
      <c r="U15" s="156">
        <f t="shared" si="3"/>
        <v>2</v>
      </c>
      <c r="V15" s="170">
        <v>80</v>
      </c>
      <c r="W15" s="173">
        <f t="shared" si="4"/>
        <v>0.36651292058166435</v>
      </c>
      <c r="X15" s="174">
        <f t="shared" si="5"/>
        <v>79.600437110674903</v>
      </c>
      <c r="Y15" s="178">
        <f t="shared" si="6"/>
        <v>0.5</v>
      </c>
      <c r="Z15" s="156">
        <f t="shared" si="7"/>
        <v>1.1774100225154747</v>
      </c>
      <c r="AA15" s="156">
        <f t="shared" si="8"/>
        <v>-1.0100667546808495E-7</v>
      </c>
      <c r="AB15" s="156">
        <f t="shared" si="9"/>
        <v>-3.248451665394015E-2</v>
      </c>
      <c r="AC15" s="173">
        <f t="shared" si="10"/>
        <v>1.8990309062051129</v>
      </c>
      <c r="AD15" s="174">
        <f t="shared" si="11"/>
        <v>79.255773018443563</v>
      </c>
      <c r="AE15" s="177">
        <f t="shared" si="12"/>
        <v>2.0056485657716236E-3</v>
      </c>
      <c r="AF15" s="171">
        <f t="shared" si="13"/>
        <v>6.9884347724135385E-3</v>
      </c>
      <c r="AG15" s="159"/>
      <c r="AH15" s="159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</row>
    <row r="16" spans="1:44" x14ac:dyDescent="0.25">
      <c r="A16" s="166">
        <f>'Analisis precipitación'!A58</f>
        <v>2002</v>
      </c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8">
        <f>'Analisis precipitación'!B58</f>
        <v>125</v>
      </c>
      <c r="O16" s="159"/>
      <c r="P16" s="169">
        <f t="shared" si="0"/>
        <v>2002</v>
      </c>
      <c r="Q16" s="170">
        <f t="shared" si="1"/>
        <v>125</v>
      </c>
      <c r="R16" s="171">
        <f t="shared" si="2"/>
        <v>2.0969100130080562</v>
      </c>
      <c r="S16" s="159"/>
      <c r="T16" s="172">
        <v>13</v>
      </c>
      <c r="U16" s="156">
        <f t="shared" si="3"/>
        <v>1.8461538461538463</v>
      </c>
      <c r="V16" s="170">
        <v>79</v>
      </c>
      <c r="W16" s="173">
        <f t="shared" si="4"/>
        <v>0.24825810104714613</v>
      </c>
      <c r="X16" s="174">
        <f t="shared" si="5"/>
        <v>76.867718861932232</v>
      </c>
      <c r="Y16" s="178">
        <f t="shared" si="6"/>
        <v>0.54166666666666663</v>
      </c>
      <c r="Z16" s="156">
        <f t="shared" si="7"/>
        <v>1.1073431924082153</v>
      </c>
      <c r="AA16" s="156">
        <f t="shared" si="8"/>
        <v>-0.104242976010122</v>
      </c>
      <c r="AB16" s="156">
        <f t="shared" si="9"/>
        <v>-0.13615444416496822</v>
      </c>
      <c r="AC16" s="173">
        <f t="shared" si="10"/>
        <v>1.8859650021103942</v>
      </c>
      <c r="AD16" s="174">
        <f t="shared" si="11"/>
        <v>76.906846193138591</v>
      </c>
      <c r="AE16" s="177">
        <f t="shared" si="12"/>
        <v>5.9148663692311448E-2</v>
      </c>
      <c r="AF16" s="171">
        <f t="shared" si="13"/>
        <v>5.6968827562835285E-2</v>
      </c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</row>
    <row r="17" spans="1:44" x14ac:dyDescent="0.25">
      <c r="A17" s="166">
        <f>'Analisis precipitación'!A59</f>
        <v>2003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8">
        <f>'Analisis precipitación'!B59</f>
        <v>115</v>
      </c>
      <c r="O17" s="159"/>
      <c r="P17" s="169">
        <f t="shared" si="0"/>
        <v>2003</v>
      </c>
      <c r="Q17" s="170">
        <f t="shared" si="1"/>
        <v>115</v>
      </c>
      <c r="R17" s="171">
        <f t="shared" si="2"/>
        <v>2.0606978403536118</v>
      </c>
      <c r="S17" s="159"/>
      <c r="T17" s="172">
        <v>14</v>
      </c>
      <c r="U17" s="156">
        <f t="shared" si="3"/>
        <v>1.7142857142857142</v>
      </c>
      <c r="V17" s="170">
        <v>78.2</v>
      </c>
      <c r="W17" s="173">
        <f t="shared" si="4"/>
        <v>0.13299583622742608</v>
      </c>
      <c r="X17" s="174">
        <f t="shared" si="5"/>
        <v>74.204154740790273</v>
      </c>
      <c r="Y17" s="178">
        <f t="shared" si="6"/>
        <v>0.58333333333333337</v>
      </c>
      <c r="Z17" s="156">
        <f t="shared" si="7"/>
        <v>1.0382644178942924</v>
      </c>
      <c r="AA17" s="156">
        <f t="shared" si="8"/>
        <v>-0.2094482369910331</v>
      </c>
      <c r="AB17" s="156">
        <f t="shared" si="9"/>
        <v>-0.24006810874700926</v>
      </c>
      <c r="AC17" s="173">
        <f t="shared" si="10"/>
        <v>1.8728683789318425</v>
      </c>
      <c r="AD17" s="174">
        <f t="shared" si="11"/>
        <v>74.622256742561149</v>
      </c>
      <c r="AE17" s="177">
        <f t="shared" si="12"/>
        <v>0.21517365693772783</v>
      </c>
      <c r="AF17" s="171">
        <f t="shared" si="13"/>
        <v>0.17153390121004614</v>
      </c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</row>
    <row r="18" spans="1:44" x14ac:dyDescent="0.25">
      <c r="A18" s="166">
        <f>'Analisis precipitación'!A60</f>
        <v>2004</v>
      </c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N18" s="168">
        <f>'Analisis precipitación'!B60</f>
        <v>55</v>
      </c>
      <c r="O18" s="159"/>
      <c r="P18" s="169">
        <f t="shared" si="0"/>
        <v>2004</v>
      </c>
      <c r="Q18" s="170">
        <f t="shared" si="1"/>
        <v>55</v>
      </c>
      <c r="R18" s="171">
        <f t="shared" si="2"/>
        <v>1.7403626894942439</v>
      </c>
      <c r="S18" s="159"/>
      <c r="T18" s="172">
        <v>15</v>
      </c>
      <c r="U18" s="156">
        <f t="shared" si="3"/>
        <v>1.6</v>
      </c>
      <c r="V18" s="170">
        <v>74</v>
      </c>
      <c r="W18" s="173">
        <f t="shared" si="4"/>
        <v>1.9356888580482099E-2</v>
      </c>
      <c r="X18" s="174">
        <f t="shared" si="5"/>
        <v>71.578103411761191</v>
      </c>
      <c r="Y18" s="178">
        <f t="shared" si="6"/>
        <v>0.625</v>
      </c>
      <c r="Z18" s="156">
        <f t="shared" si="7"/>
        <v>0.96953971475719913</v>
      </c>
      <c r="AA18" s="156">
        <f t="shared" si="8"/>
        <v>-0.31679212416322433</v>
      </c>
      <c r="AB18" s="156">
        <f t="shared" si="9"/>
        <v>-0.34535805447718787</v>
      </c>
      <c r="AC18" s="173">
        <f t="shared" si="10"/>
        <v>1.8595982979539012</v>
      </c>
      <c r="AD18" s="174">
        <f t="shared" si="11"/>
        <v>72.376620055253014</v>
      </c>
      <c r="AE18" s="177">
        <f t="shared" si="12"/>
        <v>8.1946612225534232E-2</v>
      </c>
      <c r="AF18" s="171">
        <f t="shared" si="13"/>
        <v>3.6411792136671582E-2</v>
      </c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</row>
    <row r="19" spans="1:44" x14ac:dyDescent="0.25">
      <c r="A19" s="166">
        <f>'Analisis precipitación'!A61</f>
        <v>2005</v>
      </c>
      <c r="B19" s="167"/>
      <c r="C19" s="167"/>
      <c r="D19" s="167"/>
      <c r="E19" s="167"/>
      <c r="F19" s="167"/>
      <c r="G19" s="167"/>
      <c r="H19" s="167"/>
      <c r="I19" s="167"/>
      <c r="J19" s="167"/>
      <c r="K19" s="167"/>
      <c r="L19" s="167"/>
      <c r="M19" s="167"/>
      <c r="N19" s="168">
        <f>'Analisis precipitación'!B61</f>
        <v>65</v>
      </c>
      <c r="O19" s="159"/>
      <c r="P19" s="169">
        <f t="shared" si="0"/>
        <v>2005</v>
      </c>
      <c r="Q19" s="170">
        <f t="shared" si="1"/>
        <v>65</v>
      </c>
      <c r="R19" s="171">
        <f t="shared" si="2"/>
        <v>1.8129133566428555</v>
      </c>
      <c r="S19" s="159"/>
      <c r="T19" s="172">
        <v>16</v>
      </c>
      <c r="U19" s="156">
        <f t="shared" si="3"/>
        <v>1.5</v>
      </c>
      <c r="V19" s="170">
        <v>70</v>
      </c>
      <c r="W19" s="173">
        <f t="shared" si="4"/>
        <v>-9.4047827616699095E-2</v>
      </c>
      <c r="X19" s="174">
        <f t="shared" si="5"/>
        <v>68.957464873176633</v>
      </c>
      <c r="Y19" s="178">
        <f t="shared" si="6"/>
        <v>0.66666666666666663</v>
      </c>
      <c r="Z19" s="156">
        <f t="shared" si="7"/>
        <v>0.90051663850054919</v>
      </c>
      <c r="AA19" s="156">
        <f t="shared" si="8"/>
        <v>-0.42761767918747262</v>
      </c>
      <c r="AB19" s="156">
        <f t="shared" si="9"/>
        <v>-0.45328574575306591</v>
      </c>
      <c r="AC19" s="173">
        <f t="shared" si="10"/>
        <v>1.8459957721565814</v>
      </c>
      <c r="AD19" s="174">
        <f t="shared" si="11"/>
        <v>70.144846980746252</v>
      </c>
      <c r="AE19" s="177">
        <f t="shared" si="12"/>
        <v>1.5761592927749764E-2</v>
      </c>
      <c r="AF19" s="171">
        <f t="shared" si="13"/>
        <v>2.9910462043012027E-4</v>
      </c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</row>
    <row r="20" spans="1:44" x14ac:dyDescent="0.25">
      <c r="A20" s="166">
        <f>'Analisis precipitación'!A62</f>
        <v>2006</v>
      </c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8">
        <f>'Analisis precipitación'!B62</f>
        <v>106</v>
      </c>
      <c r="O20" s="159"/>
      <c r="P20" s="169">
        <f t="shared" si="0"/>
        <v>2006</v>
      </c>
      <c r="Q20" s="170">
        <f t="shared" si="1"/>
        <v>106</v>
      </c>
      <c r="R20" s="171">
        <f t="shared" si="2"/>
        <v>2.0253058652647704</v>
      </c>
      <c r="S20" s="159"/>
      <c r="T20" s="172">
        <v>17</v>
      </c>
      <c r="U20" s="156">
        <f t="shared" si="3"/>
        <v>1.411764705882353</v>
      </c>
      <c r="V20" s="170">
        <v>65</v>
      </c>
      <c r="W20" s="173">
        <f t="shared" si="4"/>
        <v>-0.20875548273706609</v>
      </c>
      <c r="X20" s="174">
        <f t="shared" si="5"/>
        <v>66.306717075735634</v>
      </c>
      <c r="Y20" s="178">
        <f t="shared" si="6"/>
        <v>0.70833333333333326</v>
      </c>
      <c r="Z20" s="156">
        <f t="shared" si="7"/>
        <v>0.83047033215128119</v>
      </c>
      <c r="AA20" s="156">
        <f t="shared" si="8"/>
        <v>-0.54357053071770944</v>
      </c>
      <c r="AB20" s="156">
        <f t="shared" si="9"/>
        <v>-0.56536440574638891</v>
      </c>
      <c r="AC20" s="173">
        <f t="shared" si="10"/>
        <v>1.8318700844311651</v>
      </c>
      <c r="AD20" s="174">
        <f t="shared" si="11"/>
        <v>67.900048490686487</v>
      </c>
      <c r="AE20" s="177">
        <f t="shared" si="12"/>
        <v>2.5751682353218692E-2</v>
      </c>
      <c r="AF20" s="171">
        <f t="shared" si="13"/>
        <v>0.123862669251062</v>
      </c>
      <c r="AG20" s="159"/>
      <c r="AH20" s="159"/>
      <c r="AI20" s="159"/>
      <c r="AJ20" s="159"/>
      <c r="AK20" s="159"/>
      <c r="AL20" s="159"/>
      <c r="AM20" s="159"/>
      <c r="AN20" s="159"/>
      <c r="AO20" s="159"/>
      <c r="AP20" s="159"/>
      <c r="AQ20" s="159"/>
      <c r="AR20" s="159"/>
    </row>
    <row r="21" spans="1:44" x14ac:dyDescent="0.25">
      <c r="A21" s="166">
        <f>'Analisis precipitación'!A63</f>
        <v>2007</v>
      </c>
      <c r="B21" s="167"/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168">
        <f>'Analisis precipitación'!B63</f>
        <v>90</v>
      </c>
      <c r="O21" s="159"/>
      <c r="P21" s="169">
        <f t="shared" si="0"/>
        <v>2007</v>
      </c>
      <c r="Q21" s="170">
        <f t="shared" si="1"/>
        <v>90</v>
      </c>
      <c r="R21" s="171">
        <f t="shared" si="2"/>
        <v>1.954242509439325</v>
      </c>
      <c r="S21" s="159"/>
      <c r="T21" s="172">
        <v>18</v>
      </c>
      <c r="U21" s="156">
        <f t="shared" si="3"/>
        <v>1.3333333333333333</v>
      </c>
      <c r="V21" s="170">
        <v>62.1</v>
      </c>
      <c r="W21" s="173">
        <f t="shared" si="4"/>
        <v>-0.32663425997828111</v>
      </c>
      <c r="X21" s="174">
        <f t="shared" si="5"/>
        <v>63.582688685395809</v>
      </c>
      <c r="Y21" s="178">
        <f t="shared" si="6"/>
        <v>0.75</v>
      </c>
      <c r="Z21" s="156">
        <f t="shared" si="7"/>
        <v>0.75852761644093214</v>
      </c>
      <c r="AA21" s="156">
        <f t="shared" si="8"/>
        <v>-0.66681312704058959</v>
      </c>
      <c r="AB21" s="156">
        <f t="shared" si="9"/>
        <v>-0.68354865714949464</v>
      </c>
      <c r="AC21" s="173">
        <f t="shared" si="10"/>
        <v>1.8169748864560837</v>
      </c>
      <c r="AD21" s="174">
        <f t="shared" si="11"/>
        <v>65.610732509659584</v>
      </c>
      <c r="AE21" s="177">
        <f t="shared" si="12"/>
        <v>3.4574909983410083E-2</v>
      </c>
      <c r="AF21" s="171">
        <f t="shared" si="13"/>
        <v>0.18785406415887951</v>
      </c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</row>
    <row r="22" spans="1:44" x14ac:dyDescent="0.25">
      <c r="A22" s="166">
        <f>'Analisis precipitación'!A64</f>
        <v>2008</v>
      </c>
      <c r="B22" s="167"/>
      <c r="C22" s="167"/>
      <c r="D22" s="167"/>
      <c r="E22" s="167"/>
      <c r="F22" s="167"/>
      <c r="G22" s="167"/>
      <c r="H22" s="167"/>
      <c r="I22" s="167"/>
      <c r="J22" s="167"/>
      <c r="K22" s="167"/>
      <c r="L22" s="167"/>
      <c r="M22" s="167"/>
      <c r="N22" s="168">
        <f>'Analisis precipitación'!B64</f>
        <v>85</v>
      </c>
      <c r="O22" s="159"/>
      <c r="P22" s="169">
        <f t="shared" si="0"/>
        <v>2008</v>
      </c>
      <c r="Q22" s="170">
        <f t="shared" si="1"/>
        <v>85</v>
      </c>
      <c r="R22" s="171">
        <f t="shared" si="2"/>
        <v>1.9294189257142926</v>
      </c>
      <c r="S22" s="159"/>
      <c r="T22" s="172">
        <v>19</v>
      </c>
      <c r="U22" s="156">
        <f t="shared" si="3"/>
        <v>1.263157894736842</v>
      </c>
      <c r="V22" s="170">
        <v>60</v>
      </c>
      <c r="W22" s="173">
        <f t="shared" si="4"/>
        <v>-0.45019364959260383</v>
      </c>
      <c r="X22" s="174">
        <f t="shared" si="5"/>
        <v>60.727388578967549</v>
      </c>
      <c r="Y22" s="178">
        <f t="shared" si="6"/>
        <v>0.79166666666666674</v>
      </c>
      <c r="Z22" s="156">
        <f t="shared" ref="Z22:Z26" si="14">+LN(1/Y22^2)^(1/2)</f>
        <v>0.68354202677158782</v>
      </c>
      <c r="AA22" s="156">
        <f t="shared" ref="AA22:AA26" si="15">Z22-((2.515517+0.802853*Z22+0.010328*Z22^2)/(1+1.432788*Z22+0.189269*Z22^2+0.001308*Z22^3))</f>
        <v>-0.80040327472155937</v>
      </c>
      <c r="AB22" s="156">
        <f t="shared" ref="AB22:AB26" si="16">AA22+(AA22^2-1)*$R$47+1/3*(AA22^3-6*AA22)*$R$47^2-(AA22^2-1)*$R$47^3+AA22*$R$47^4+1/3*$R$47^5</f>
        <v>-0.81056552441708107</v>
      </c>
      <c r="AC22" s="173">
        <f t="shared" ref="AC22:AC26" si="17">$R$45+AB22*$R$46</f>
        <v>1.8009664812611119</v>
      </c>
      <c r="AD22" s="174">
        <f t="shared" ref="AD22:AD26" si="18">10^AC22</f>
        <v>63.236304387208186</v>
      </c>
      <c r="AE22" s="177">
        <f t="shared" ref="AE22:AE26" si="19">(V22-X22)^2/X22</f>
        <v>8.7126115117632085E-3</v>
      </c>
      <c r="AF22" s="171">
        <f t="shared" ref="AF22:AF26" si="20">(AD22-V22)^2/AD22</f>
        <v>0.16562742222459204</v>
      </c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</row>
    <row r="23" spans="1:44" x14ac:dyDescent="0.25">
      <c r="A23" s="166">
        <f>'Analisis precipitación'!A65</f>
        <v>2009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167"/>
      <c r="N23" s="168">
        <f>'Analisis precipitación'!B65</f>
        <v>55</v>
      </c>
      <c r="O23" s="159"/>
      <c r="P23" s="169">
        <f t="shared" si="0"/>
        <v>2009</v>
      </c>
      <c r="Q23" s="170">
        <f t="shared" si="1"/>
        <v>55</v>
      </c>
      <c r="R23" s="171">
        <f t="shared" si="2"/>
        <v>1.7403626894942439</v>
      </c>
      <c r="S23" s="159"/>
      <c r="T23" s="172">
        <v>20</v>
      </c>
      <c r="U23" s="156">
        <f t="shared" si="3"/>
        <v>1.2</v>
      </c>
      <c r="V23" s="170">
        <v>55</v>
      </c>
      <c r="W23" s="173">
        <f t="shared" si="4"/>
        <v>-0.58319808078265944</v>
      </c>
      <c r="X23" s="174">
        <f t="shared" si="5"/>
        <v>57.653825592635229</v>
      </c>
      <c r="Y23" s="178">
        <f t="shared" si="6"/>
        <v>0.83333333333333337</v>
      </c>
      <c r="Z23" s="156">
        <f t="shared" si="14"/>
        <v>0.6038568651492745</v>
      </c>
      <c r="AA23" s="156">
        <f t="shared" si="15"/>
        <v>-0.94904435895505623</v>
      </c>
      <c r="AB23" s="156">
        <f t="shared" si="16"/>
        <v>-0.95056572039648024</v>
      </c>
      <c r="AC23" s="173">
        <f t="shared" si="17"/>
        <v>1.7833217391664089</v>
      </c>
      <c r="AD23" s="174">
        <f t="shared" si="18"/>
        <v>60.71859856999896</v>
      </c>
      <c r="AE23" s="177">
        <f t="shared" si="19"/>
        <v>0.12215651266384274</v>
      </c>
      <c r="AF23" s="171">
        <f t="shared" si="20"/>
        <v>0.53858900526324693</v>
      </c>
      <c r="AG23" s="159"/>
      <c r="AH23" s="159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</row>
    <row r="24" spans="1:44" x14ac:dyDescent="0.25">
      <c r="A24" s="166">
        <f>'Analisis precipitación'!A66</f>
        <v>2011</v>
      </c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8">
        <f>'Analisis precipitación'!B66</f>
        <v>78.2</v>
      </c>
      <c r="O24" s="159"/>
      <c r="P24" s="169">
        <f t="shared" si="0"/>
        <v>2011</v>
      </c>
      <c r="Q24" s="170">
        <f t="shared" si="1"/>
        <v>78.2</v>
      </c>
      <c r="R24" s="171">
        <f t="shared" si="2"/>
        <v>1.893206753059848</v>
      </c>
      <c r="S24" s="159"/>
      <c r="T24" s="172">
        <v>21</v>
      </c>
      <c r="U24" s="156">
        <f t="shared" si="3"/>
        <v>1.1428571428571428</v>
      </c>
      <c r="V24" s="170">
        <v>55</v>
      </c>
      <c r="W24" s="173">
        <f t="shared" si="4"/>
        <v>-0.73209936808644549</v>
      </c>
      <c r="X24" s="174">
        <f t="shared" si="5"/>
        <v>54.212906510622204</v>
      </c>
      <c r="Y24" s="178">
        <f t="shared" si="6"/>
        <v>0.875</v>
      </c>
      <c r="Z24" s="156">
        <f t="shared" si="14"/>
        <v>0.51678117733625428</v>
      </c>
      <c r="AA24" s="156">
        <f t="shared" si="15"/>
        <v>-1.120797931468271</v>
      </c>
      <c r="AB24" s="156">
        <f t="shared" si="16"/>
        <v>-1.1106029078479831</v>
      </c>
      <c r="AC24" s="173">
        <f t="shared" si="17"/>
        <v>1.7631516609862401</v>
      </c>
      <c r="AD24" s="174">
        <f t="shared" si="18"/>
        <v>57.963107540433263</v>
      </c>
      <c r="AE24" s="177">
        <f t="shared" si="19"/>
        <v>1.1427466278708543E-2</v>
      </c>
      <c r="AF24" s="171">
        <f t="shared" si="20"/>
        <v>0.15147576913552824</v>
      </c>
      <c r="AG24" s="159"/>
      <c r="AH24" s="159"/>
      <c r="AI24" s="159"/>
      <c r="AJ24" s="159"/>
      <c r="AK24" s="159"/>
      <c r="AL24" s="159"/>
      <c r="AM24" s="159"/>
      <c r="AN24" s="159"/>
      <c r="AO24" s="159"/>
      <c r="AP24" s="159"/>
      <c r="AQ24" s="159"/>
      <c r="AR24" s="159"/>
    </row>
    <row r="25" spans="1:44" x14ac:dyDescent="0.25">
      <c r="A25" s="166">
        <f>'Analisis precipitación'!A67</f>
        <v>2012</v>
      </c>
      <c r="B25" s="167"/>
      <c r="C25" s="167"/>
      <c r="D25" s="167"/>
      <c r="E25" s="167"/>
      <c r="F25" s="167"/>
      <c r="G25" s="167"/>
      <c r="H25" s="167"/>
      <c r="I25" s="167"/>
      <c r="J25" s="167"/>
      <c r="K25" s="167"/>
      <c r="L25" s="167"/>
      <c r="M25" s="167"/>
      <c r="N25" s="168">
        <f>'Analisis precipitación'!B67</f>
        <v>74</v>
      </c>
      <c r="O25" s="159"/>
      <c r="P25" s="169">
        <f t="shared" si="0"/>
        <v>2012</v>
      </c>
      <c r="Q25" s="170">
        <f t="shared" si="1"/>
        <v>74</v>
      </c>
      <c r="R25" s="171">
        <f t="shared" si="2"/>
        <v>1.8692317197309762</v>
      </c>
      <c r="S25" s="159"/>
      <c r="T25" s="172">
        <v>22</v>
      </c>
      <c r="U25" s="156">
        <f t="shared" si="3"/>
        <v>1.0909090909090908</v>
      </c>
      <c r="V25" s="170">
        <v>52.2</v>
      </c>
      <c r="W25" s="173">
        <f t="shared" si="4"/>
        <v>-0.91023509336532638</v>
      </c>
      <c r="X25" s="174">
        <f t="shared" si="5"/>
        <v>50.096416805265925</v>
      </c>
      <c r="Y25" s="178">
        <f t="shared" si="6"/>
        <v>0.91666666666666674</v>
      </c>
      <c r="Z25" s="156">
        <f t="shared" si="14"/>
        <v>0.41716034564572335</v>
      </c>
      <c r="AA25" s="156">
        <f t="shared" si="15"/>
        <v>-1.3318876499951613</v>
      </c>
      <c r="AB25" s="156">
        <f t="shared" si="16"/>
        <v>-1.3047645738640405</v>
      </c>
      <c r="AC25" s="173">
        <f t="shared" si="17"/>
        <v>1.7386807486595508</v>
      </c>
      <c r="AD25" s="174">
        <f t="shared" si="18"/>
        <v>54.787407277400149</v>
      </c>
      <c r="AE25" s="177">
        <f t="shared" si="19"/>
        <v>8.8330913453724041E-2</v>
      </c>
      <c r="AF25" s="171">
        <f t="shared" si="20"/>
        <v>0.12219370749279454</v>
      </c>
      <c r="AG25" s="159"/>
      <c r="AH25" s="159"/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</row>
    <row r="26" spans="1:44" x14ac:dyDescent="0.25">
      <c r="A26" s="166">
        <f>'Analisis precipitación'!A68</f>
        <v>2013</v>
      </c>
      <c r="B26" s="171"/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68">
        <f>'Analisis precipitación'!B68</f>
        <v>79</v>
      </c>
      <c r="O26" s="159"/>
      <c r="P26" s="169">
        <f t="shared" si="0"/>
        <v>2013</v>
      </c>
      <c r="Q26" s="170">
        <f t="shared" si="1"/>
        <v>79</v>
      </c>
      <c r="R26" s="171">
        <f t="shared" si="2"/>
        <v>1.8976270912904414</v>
      </c>
      <c r="S26" s="159"/>
      <c r="T26" s="172">
        <v>23</v>
      </c>
      <c r="U26" s="156">
        <f>+(COUNT($V$4:$V$26)+1)/T26</f>
        <v>1.0434782608695652</v>
      </c>
      <c r="V26" s="170">
        <v>50</v>
      </c>
      <c r="W26" s="173">
        <f t="shared" si="4"/>
        <v>-1.1562690064065477</v>
      </c>
      <c r="X26" s="174">
        <f t="shared" si="5"/>
        <v>44.410886468119223</v>
      </c>
      <c r="Y26" s="178">
        <f t="shared" si="6"/>
        <v>0.95833333333333337</v>
      </c>
      <c r="Z26" s="156">
        <f t="shared" si="14"/>
        <v>0.29175199885792014</v>
      </c>
      <c r="AA26" s="156">
        <f t="shared" si="15"/>
        <v>-1.6261838402658926</v>
      </c>
      <c r="AB26" s="156">
        <f t="shared" si="16"/>
        <v>-1.5708424140687969</v>
      </c>
      <c r="AC26" s="173">
        <f t="shared" si="17"/>
        <v>1.7051459751209526</v>
      </c>
      <c r="AD26" s="174">
        <f t="shared" si="18"/>
        <v>50.716114670354692</v>
      </c>
      <c r="AE26" s="177">
        <f t="shared" si="19"/>
        <v>0.70339037467035126</v>
      </c>
      <c r="AF26" s="171">
        <f t="shared" si="20"/>
        <v>1.0111583358276655E-2</v>
      </c>
      <c r="AG26" s="159"/>
      <c r="AH26" s="159"/>
      <c r="AI26" s="159"/>
      <c r="AJ26" s="159"/>
      <c r="AK26" s="159"/>
      <c r="AL26" s="159"/>
      <c r="AM26" s="159"/>
      <c r="AN26" s="159"/>
      <c r="AO26" s="159"/>
      <c r="AP26" s="159"/>
      <c r="AQ26" s="159"/>
      <c r="AR26" s="159"/>
    </row>
    <row r="27" spans="1:44" x14ac:dyDescent="0.25">
      <c r="A27" s="169"/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9"/>
      <c r="O27" s="159"/>
      <c r="P27" s="169"/>
      <c r="Q27" s="170"/>
      <c r="R27" s="171"/>
      <c r="S27" s="159"/>
      <c r="T27" s="172"/>
      <c r="U27" s="156"/>
      <c r="V27" s="170"/>
      <c r="W27" s="173"/>
      <c r="X27" s="174"/>
      <c r="Y27" s="178"/>
      <c r="Z27" s="156"/>
      <c r="AA27" s="156"/>
      <c r="AB27" s="156"/>
      <c r="AC27" s="173"/>
      <c r="AD27" s="174"/>
      <c r="AE27" s="177"/>
      <c r="AF27" s="171"/>
      <c r="AG27" s="159"/>
      <c r="AH27" s="159"/>
      <c r="AI27" s="159"/>
      <c r="AJ27" s="159"/>
      <c r="AK27" s="159"/>
      <c r="AL27" s="159"/>
      <c r="AM27" s="159"/>
      <c r="AN27" s="159"/>
      <c r="AO27" s="159"/>
      <c r="AP27" s="159"/>
      <c r="AQ27" s="159"/>
      <c r="AR27" s="159"/>
    </row>
    <row r="28" spans="1:44" x14ac:dyDescent="0.25">
      <c r="A28" s="169"/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9"/>
      <c r="O28" s="159"/>
      <c r="P28" s="169"/>
      <c r="Q28" s="170"/>
      <c r="R28" s="171"/>
      <c r="S28" s="159"/>
      <c r="T28" s="172"/>
      <c r="U28" s="156"/>
      <c r="V28" s="170"/>
      <c r="W28" s="173"/>
      <c r="X28" s="174"/>
      <c r="Y28" s="178"/>
      <c r="Z28" s="156"/>
      <c r="AA28" s="156"/>
      <c r="AB28" s="156"/>
      <c r="AC28" s="173"/>
      <c r="AD28" s="174"/>
      <c r="AE28" s="177"/>
      <c r="AF28" s="171"/>
      <c r="AG28" s="159"/>
      <c r="AH28" s="159"/>
      <c r="AI28" s="159"/>
      <c r="AJ28" s="159"/>
      <c r="AK28" s="159"/>
      <c r="AL28" s="159"/>
      <c r="AM28" s="159"/>
      <c r="AN28" s="159"/>
      <c r="AO28" s="159"/>
      <c r="AP28" s="159"/>
      <c r="AQ28" s="159"/>
      <c r="AR28" s="159"/>
    </row>
    <row r="29" spans="1:44" x14ac:dyDescent="0.25">
      <c r="A29" s="169"/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9"/>
      <c r="O29" s="159"/>
      <c r="P29" s="169"/>
      <c r="Q29" s="170"/>
      <c r="R29" s="171"/>
      <c r="S29" s="159"/>
      <c r="T29" s="172"/>
      <c r="U29" s="156"/>
      <c r="V29" s="170"/>
      <c r="W29" s="173"/>
      <c r="X29" s="174"/>
      <c r="Y29" s="178"/>
      <c r="Z29" s="156"/>
      <c r="AA29" s="156"/>
      <c r="AB29" s="156"/>
      <c r="AC29" s="173"/>
      <c r="AD29" s="174"/>
      <c r="AE29" s="177"/>
      <c r="AF29" s="171"/>
      <c r="AG29" s="159"/>
      <c r="AH29" s="159"/>
      <c r="AI29" s="159"/>
      <c r="AJ29" s="159"/>
      <c r="AK29" s="159"/>
      <c r="AL29" s="159"/>
      <c r="AM29" s="159"/>
      <c r="AN29" s="159"/>
      <c r="AO29" s="159"/>
      <c r="AP29" s="159"/>
      <c r="AQ29" s="159"/>
      <c r="AR29" s="159"/>
    </row>
    <row r="30" spans="1:44" x14ac:dyDescent="0.25">
      <c r="A30" s="169"/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9"/>
      <c r="O30" s="159"/>
      <c r="P30" s="169"/>
      <c r="Q30" s="170"/>
      <c r="R30" s="171"/>
      <c r="S30" s="159"/>
      <c r="T30" s="172"/>
      <c r="U30" s="156"/>
      <c r="V30" s="170"/>
      <c r="W30" s="173"/>
      <c r="X30" s="174"/>
      <c r="Y30" s="178"/>
      <c r="Z30" s="156"/>
      <c r="AA30" s="156"/>
      <c r="AB30" s="156"/>
      <c r="AC30" s="173"/>
      <c r="AD30" s="174"/>
      <c r="AE30" s="177"/>
      <c r="AF30" s="171"/>
      <c r="AG30" s="159"/>
      <c r="AH30" s="159"/>
      <c r="AI30" s="159"/>
      <c r="AJ30" s="159"/>
      <c r="AK30" s="159"/>
      <c r="AL30" s="159"/>
      <c r="AM30" s="159"/>
      <c r="AN30" s="159"/>
      <c r="AO30" s="159"/>
      <c r="AP30" s="159"/>
      <c r="AQ30" s="159"/>
      <c r="AR30" s="159"/>
    </row>
    <row r="31" spans="1:44" x14ac:dyDescent="0.25">
      <c r="A31" s="169"/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9"/>
      <c r="O31" s="159"/>
      <c r="P31" s="169"/>
      <c r="Q31" s="170"/>
      <c r="R31" s="171"/>
      <c r="S31" s="159"/>
      <c r="T31" s="172"/>
      <c r="U31" s="156"/>
      <c r="V31" s="170"/>
      <c r="W31" s="173"/>
      <c r="X31" s="174"/>
      <c r="Y31" s="178"/>
      <c r="Z31" s="156"/>
      <c r="AA31" s="156"/>
      <c r="AB31" s="156"/>
      <c r="AC31" s="173"/>
      <c r="AD31" s="174"/>
      <c r="AE31" s="177"/>
      <c r="AF31" s="171"/>
      <c r="AG31" s="159"/>
      <c r="AH31" s="159"/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</row>
    <row r="32" spans="1:44" x14ac:dyDescent="0.25">
      <c r="A32" s="169"/>
      <c r="B32" s="171"/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9"/>
      <c r="O32" s="159"/>
      <c r="P32" s="169"/>
      <c r="Q32" s="170"/>
      <c r="R32" s="171"/>
      <c r="S32" s="159"/>
      <c r="T32" s="172"/>
      <c r="U32" s="156"/>
      <c r="V32" s="170"/>
      <c r="W32" s="173"/>
      <c r="X32" s="174"/>
      <c r="Y32" s="178"/>
      <c r="Z32" s="156"/>
      <c r="AA32" s="156"/>
      <c r="AB32" s="156"/>
      <c r="AC32" s="173"/>
      <c r="AD32" s="174"/>
      <c r="AE32" s="177"/>
      <c r="AF32" s="171"/>
      <c r="AG32" s="159"/>
      <c r="AH32" s="159"/>
      <c r="AI32" s="159"/>
      <c r="AJ32" s="159"/>
      <c r="AK32" s="159"/>
      <c r="AL32" s="159"/>
      <c r="AM32" s="159"/>
      <c r="AN32" s="159"/>
      <c r="AO32" s="159"/>
      <c r="AP32" s="159"/>
      <c r="AQ32" s="159"/>
      <c r="AR32" s="159"/>
    </row>
    <row r="33" spans="1:44" x14ac:dyDescent="0.25">
      <c r="A33" s="169"/>
      <c r="B33" s="171"/>
      <c r="C33" s="171"/>
      <c r="D33" s="171"/>
      <c r="E33" s="171"/>
      <c r="F33" s="171"/>
      <c r="G33" s="171"/>
      <c r="H33" s="171"/>
      <c r="I33" s="171"/>
      <c r="J33" s="171"/>
      <c r="K33" s="171"/>
      <c r="L33" s="171"/>
      <c r="M33" s="171"/>
      <c r="N33" s="179"/>
      <c r="O33" s="159"/>
      <c r="P33" s="169"/>
      <c r="Q33" s="170"/>
      <c r="R33" s="171"/>
      <c r="S33" s="159"/>
      <c r="T33" s="172"/>
      <c r="U33" s="156"/>
      <c r="V33" s="170"/>
      <c r="W33" s="173"/>
      <c r="X33" s="174"/>
      <c r="Y33" s="178"/>
      <c r="Z33" s="156"/>
      <c r="AA33" s="156"/>
      <c r="AB33" s="156"/>
      <c r="AC33" s="173"/>
      <c r="AD33" s="174"/>
      <c r="AE33" s="177"/>
      <c r="AF33" s="171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</row>
    <row r="34" spans="1:44" x14ac:dyDescent="0.25">
      <c r="A34" s="169"/>
      <c r="B34" s="171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9"/>
      <c r="O34" s="159"/>
      <c r="P34" s="169"/>
      <c r="Q34" s="170"/>
      <c r="R34" s="171"/>
      <c r="S34" s="159"/>
      <c r="T34" s="172"/>
      <c r="U34" s="156"/>
      <c r="V34" s="170"/>
      <c r="W34" s="173"/>
      <c r="X34" s="174"/>
      <c r="Y34" s="178"/>
      <c r="Z34" s="156"/>
      <c r="AA34" s="156"/>
      <c r="AB34" s="156"/>
      <c r="AC34" s="173"/>
      <c r="AD34" s="174"/>
      <c r="AE34" s="177"/>
      <c r="AF34" s="171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</row>
    <row r="35" spans="1:44" x14ac:dyDescent="0.25">
      <c r="A35" s="169"/>
      <c r="B35" s="171"/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9"/>
      <c r="O35" s="159"/>
      <c r="P35" s="169"/>
      <c r="Q35" s="170"/>
      <c r="R35" s="171"/>
      <c r="S35" s="159"/>
      <c r="T35" s="172"/>
      <c r="U35" s="156"/>
      <c r="V35" s="170"/>
      <c r="W35" s="173"/>
      <c r="X35" s="174"/>
      <c r="Y35" s="178"/>
      <c r="Z35" s="156"/>
      <c r="AA35" s="156"/>
      <c r="AB35" s="156"/>
      <c r="AC35" s="173"/>
      <c r="AD35" s="174"/>
      <c r="AE35" s="177"/>
      <c r="AF35" s="171"/>
      <c r="AG35" s="159"/>
      <c r="AH35" s="159"/>
      <c r="AI35" s="159"/>
      <c r="AJ35" s="159"/>
      <c r="AK35" s="159"/>
      <c r="AL35" s="159"/>
      <c r="AM35" s="159"/>
      <c r="AN35" s="159"/>
      <c r="AO35" s="159"/>
      <c r="AP35" s="159"/>
      <c r="AQ35" s="159"/>
      <c r="AR35" s="159"/>
    </row>
    <row r="36" spans="1:44" x14ac:dyDescent="0.25">
      <c r="A36" s="169"/>
      <c r="B36" s="171"/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9"/>
      <c r="O36" s="159"/>
      <c r="P36" s="169"/>
      <c r="Q36" s="170"/>
      <c r="R36" s="171"/>
      <c r="S36" s="159"/>
      <c r="T36" s="172"/>
      <c r="U36" s="156"/>
      <c r="V36" s="170"/>
      <c r="W36" s="173"/>
      <c r="X36" s="174"/>
      <c r="Y36" s="178"/>
      <c r="Z36" s="156"/>
      <c r="AA36" s="156"/>
      <c r="AB36" s="156"/>
      <c r="AC36" s="173"/>
      <c r="AD36" s="174"/>
      <c r="AE36" s="177"/>
      <c r="AF36" s="171"/>
      <c r="AG36" s="159"/>
      <c r="AH36" s="159"/>
      <c r="AI36" s="159"/>
      <c r="AJ36" s="159"/>
      <c r="AK36" s="159"/>
      <c r="AL36" s="159"/>
      <c r="AM36" s="159"/>
      <c r="AN36" s="159"/>
      <c r="AO36" s="159"/>
      <c r="AP36" s="159"/>
      <c r="AQ36" s="159"/>
      <c r="AR36" s="159"/>
    </row>
    <row r="37" spans="1:44" x14ac:dyDescent="0.25">
      <c r="A37" s="169"/>
      <c r="B37" s="171"/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9"/>
      <c r="O37" s="159"/>
      <c r="P37" s="169"/>
      <c r="Q37" s="170"/>
      <c r="R37" s="171"/>
      <c r="S37" s="159"/>
      <c r="T37" s="172"/>
      <c r="U37" s="156"/>
      <c r="V37" s="170"/>
      <c r="W37" s="173"/>
      <c r="X37" s="174"/>
      <c r="Y37" s="178"/>
      <c r="Z37" s="156"/>
      <c r="AA37" s="156"/>
      <c r="AB37" s="156"/>
      <c r="AC37" s="173"/>
      <c r="AD37" s="174"/>
      <c r="AE37" s="177"/>
      <c r="AF37" s="171"/>
      <c r="AG37" s="159"/>
      <c r="AH37" s="159"/>
      <c r="AI37" s="159"/>
      <c r="AJ37" s="159"/>
      <c r="AK37" s="159"/>
      <c r="AL37" s="159"/>
      <c r="AM37" s="159"/>
      <c r="AN37" s="159"/>
      <c r="AO37" s="159"/>
      <c r="AP37" s="159"/>
      <c r="AQ37" s="159"/>
      <c r="AR37" s="159"/>
    </row>
    <row r="38" spans="1:44" x14ac:dyDescent="0.25">
      <c r="A38" s="169"/>
      <c r="B38" s="171"/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171"/>
      <c r="N38" s="179"/>
      <c r="O38" s="159"/>
      <c r="P38" s="169"/>
      <c r="Q38" s="170"/>
      <c r="R38" s="171"/>
      <c r="S38" s="159"/>
      <c r="T38" s="172"/>
      <c r="U38" s="156"/>
      <c r="V38" s="170"/>
      <c r="W38" s="173"/>
      <c r="X38" s="174"/>
      <c r="Y38" s="178"/>
      <c r="Z38" s="156"/>
      <c r="AA38" s="156"/>
      <c r="AB38" s="156"/>
      <c r="AC38" s="173"/>
      <c r="AD38" s="174"/>
      <c r="AE38" s="177"/>
      <c r="AF38" s="171"/>
      <c r="AG38" s="159"/>
      <c r="AH38" s="159"/>
      <c r="AI38" s="159"/>
      <c r="AJ38" s="159"/>
      <c r="AK38" s="159"/>
      <c r="AL38" s="159"/>
      <c r="AM38" s="159"/>
      <c r="AN38" s="159"/>
      <c r="AO38" s="159"/>
      <c r="AP38" s="159"/>
      <c r="AQ38" s="159"/>
      <c r="AR38" s="159"/>
    </row>
    <row r="39" spans="1:44" x14ac:dyDescent="0.25">
      <c r="A39" s="169"/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9"/>
      <c r="O39" s="159"/>
      <c r="P39" s="169"/>
      <c r="Q39" s="170"/>
      <c r="R39" s="171"/>
      <c r="S39" s="159"/>
      <c r="T39" s="172"/>
      <c r="U39" s="156"/>
      <c r="V39" s="170"/>
      <c r="W39" s="173"/>
      <c r="X39" s="174"/>
      <c r="Y39" s="178"/>
      <c r="Z39" s="156"/>
      <c r="AA39" s="156"/>
      <c r="AB39" s="156"/>
      <c r="AC39" s="173"/>
      <c r="AD39" s="174"/>
      <c r="AE39" s="177"/>
      <c r="AF39" s="171"/>
      <c r="AG39" s="159"/>
      <c r="AH39" s="159"/>
      <c r="AI39" s="159"/>
      <c r="AJ39" s="159"/>
      <c r="AK39" s="159"/>
      <c r="AL39" s="159"/>
      <c r="AM39" s="159"/>
      <c r="AN39" s="159"/>
      <c r="AO39" s="159"/>
      <c r="AP39" s="159"/>
      <c r="AQ39" s="159"/>
      <c r="AR39" s="159"/>
    </row>
    <row r="40" spans="1:44" x14ac:dyDescent="0.25">
      <c r="A40" s="169"/>
      <c r="B40" s="171"/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9"/>
      <c r="O40" s="159"/>
      <c r="P40" s="169"/>
      <c r="Q40" s="170"/>
      <c r="R40" s="171"/>
      <c r="S40" s="159"/>
      <c r="T40" s="172"/>
      <c r="U40" s="156"/>
      <c r="V40" s="170"/>
      <c r="W40" s="173"/>
      <c r="X40" s="174"/>
      <c r="Y40" s="178"/>
      <c r="Z40" s="156"/>
      <c r="AA40" s="156"/>
      <c r="AB40" s="156"/>
      <c r="AC40" s="173"/>
      <c r="AD40" s="174"/>
      <c r="AE40" s="177"/>
      <c r="AF40" s="171"/>
      <c r="AG40" s="159"/>
      <c r="AH40" s="159"/>
      <c r="AI40" s="159"/>
      <c r="AJ40" s="159"/>
      <c r="AK40" s="159"/>
      <c r="AL40" s="159"/>
      <c r="AM40" s="159"/>
      <c r="AN40" s="159"/>
      <c r="AO40" s="159"/>
      <c r="AP40" s="159"/>
      <c r="AQ40" s="159"/>
      <c r="AR40" s="159"/>
    </row>
    <row r="41" spans="1:44" x14ac:dyDescent="0.25">
      <c r="A41" s="169"/>
      <c r="B41" s="171"/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9"/>
      <c r="O41" s="159"/>
      <c r="P41" s="169"/>
      <c r="Q41" s="170"/>
      <c r="R41" s="171"/>
      <c r="S41" s="159"/>
      <c r="T41" s="172"/>
      <c r="U41" s="156"/>
      <c r="V41" s="170"/>
      <c r="W41" s="173"/>
      <c r="X41" s="174"/>
      <c r="Y41" s="178"/>
      <c r="Z41" s="156"/>
      <c r="AA41" s="156"/>
      <c r="AB41" s="156"/>
      <c r="AC41" s="173"/>
      <c r="AD41" s="174"/>
      <c r="AE41" s="177"/>
      <c r="AF41" s="171"/>
      <c r="AG41" s="159"/>
      <c r="AH41" s="159"/>
      <c r="AI41" s="159"/>
      <c r="AJ41" s="159"/>
      <c r="AK41" s="159"/>
      <c r="AL41" s="159"/>
      <c r="AM41" s="159"/>
      <c r="AN41" s="159"/>
      <c r="AO41" s="159"/>
      <c r="AP41" s="159"/>
      <c r="AQ41" s="159"/>
      <c r="AR41" s="159"/>
    </row>
    <row r="42" spans="1:44" ht="15.75" thickBot="1" x14ac:dyDescent="0.3">
      <c r="A42" s="169"/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9"/>
      <c r="O42" s="159"/>
      <c r="P42" s="169"/>
      <c r="Q42" s="170"/>
      <c r="R42" s="171"/>
      <c r="S42" s="159"/>
      <c r="T42" s="172"/>
      <c r="U42" s="156"/>
      <c r="V42" s="170"/>
      <c r="W42" s="173"/>
      <c r="X42" s="180"/>
      <c r="Y42" s="178"/>
      <c r="Z42" s="156"/>
      <c r="AA42" s="156"/>
      <c r="AB42" s="156"/>
      <c r="AC42" s="173"/>
      <c r="AD42" s="180"/>
      <c r="AE42" s="181"/>
      <c r="AF42" s="182"/>
      <c r="AG42" s="159"/>
      <c r="AH42" s="159"/>
      <c r="AI42" s="159"/>
      <c r="AJ42" s="159"/>
      <c r="AK42" s="159"/>
      <c r="AL42" s="159"/>
      <c r="AM42" s="159"/>
      <c r="AN42" s="159"/>
      <c r="AO42" s="159"/>
      <c r="AP42" s="159"/>
      <c r="AQ42" s="159"/>
      <c r="AR42" s="159"/>
    </row>
    <row r="43" spans="1:44" x14ac:dyDescent="0.25">
      <c r="A43" s="159"/>
      <c r="B43" s="183"/>
      <c r="C43" s="183"/>
      <c r="D43" s="183"/>
      <c r="E43" s="183"/>
      <c r="F43" s="183"/>
      <c r="G43" s="183"/>
      <c r="H43" s="183"/>
      <c r="I43" s="183"/>
      <c r="J43" s="183"/>
      <c r="K43" s="183"/>
      <c r="L43" s="183"/>
      <c r="M43" s="183"/>
      <c r="N43" s="183"/>
      <c r="O43" s="184"/>
      <c r="P43" s="159"/>
      <c r="Q43" s="159"/>
      <c r="R43" s="159"/>
      <c r="S43" s="159"/>
      <c r="T43" s="159"/>
      <c r="U43" s="159"/>
      <c r="V43" s="159"/>
      <c r="W43" s="159"/>
      <c r="X43" s="159"/>
      <c r="Y43" s="159"/>
      <c r="Z43" s="159"/>
      <c r="AA43" s="159"/>
      <c r="AB43" s="159"/>
      <c r="AC43" s="159"/>
      <c r="AD43" s="159"/>
      <c r="AE43" s="185">
        <f>SUM(AE4:AE42)</f>
        <v>2.6061585807715906</v>
      </c>
      <c r="AF43" s="186">
        <f>SUM(AF4:AF42)</f>
        <v>4.032594518631643</v>
      </c>
      <c r="AG43" s="159"/>
      <c r="AH43" s="159"/>
      <c r="AI43" s="159"/>
      <c r="AJ43" s="159"/>
      <c r="AK43" s="159"/>
      <c r="AL43" s="159"/>
      <c r="AM43" s="159"/>
      <c r="AN43" s="159"/>
      <c r="AO43" s="159"/>
      <c r="AP43" s="159"/>
      <c r="AQ43" s="159"/>
      <c r="AR43" s="159"/>
    </row>
    <row r="44" spans="1:44" x14ac:dyDescent="0.25">
      <c r="A44" s="160" t="s">
        <v>167</v>
      </c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  <c r="O44" s="159"/>
      <c r="P44" s="187" t="s">
        <v>168</v>
      </c>
      <c r="Q44" s="169">
        <f>+COUNT(Q4:Q42)</f>
        <v>23</v>
      </c>
      <c r="R44" s="169">
        <f>+COUNT(R4:R42)</f>
        <v>23</v>
      </c>
      <c r="S44" s="159"/>
      <c r="T44" s="159"/>
      <c r="U44" s="159"/>
      <c r="V44" s="159"/>
      <c r="W44" s="159"/>
      <c r="X44" s="159"/>
      <c r="Y44" s="159"/>
      <c r="Z44" s="159"/>
      <c r="AA44" s="159"/>
      <c r="AB44" s="159"/>
      <c r="AC44" s="159"/>
      <c r="AD44" s="159"/>
      <c r="AE44" s="188"/>
      <c r="AF44" s="189"/>
      <c r="AG44" s="159"/>
      <c r="AH44" s="159"/>
      <c r="AI44" s="159"/>
      <c r="AJ44" s="159"/>
      <c r="AK44" s="159"/>
      <c r="AL44" s="159"/>
      <c r="AM44" s="159"/>
      <c r="AN44" s="159"/>
      <c r="AO44" s="159"/>
      <c r="AP44" s="159"/>
      <c r="AQ44" s="159"/>
      <c r="AR44" s="159"/>
    </row>
    <row r="45" spans="1:44" x14ac:dyDescent="0.25">
      <c r="A45" s="160" t="s">
        <v>169</v>
      </c>
      <c r="B45" s="17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59"/>
      <c r="P45" s="187" t="s">
        <v>170</v>
      </c>
      <c r="Q45" s="171">
        <f>+AVERAGE(Q4:Q42)</f>
        <v>83.339130434782604</v>
      </c>
      <c r="R45" s="171">
        <f>+AVERAGE(R4:R42)</f>
        <v>1.9031250498912704</v>
      </c>
      <c r="S45" s="159"/>
      <c r="T45" s="159"/>
      <c r="U45" s="159"/>
      <c r="V45" s="159"/>
      <c r="W45" s="159"/>
      <c r="X45" s="159"/>
      <c r="Y45" s="159"/>
      <c r="Z45" s="159"/>
      <c r="AA45" s="159"/>
      <c r="AB45" s="159"/>
      <c r="AC45" s="159"/>
      <c r="AD45" s="159"/>
      <c r="AE45" s="159"/>
      <c r="AF45" s="159"/>
      <c r="AG45" s="159"/>
      <c r="AH45" s="159"/>
      <c r="AI45" s="159"/>
      <c r="AJ45" s="159"/>
      <c r="AK45" s="159"/>
      <c r="AL45" s="159"/>
      <c r="AM45" s="159"/>
      <c r="AN45" s="159"/>
      <c r="AO45" s="159"/>
      <c r="AP45" s="159"/>
      <c r="AQ45" s="159"/>
      <c r="AR45" s="159"/>
    </row>
    <row r="46" spans="1:44" x14ac:dyDescent="0.25">
      <c r="A46" s="160" t="s">
        <v>171</v>
      </c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59"/>
      <c r="P46" s="187" t="s">
        <v>172</v>
      </c>
      <c r="Q46" s="171">
        <f>+STDEVA(Q4:Q42)</f>
        <v>24.982843915746994</v>
      </c>
      <c r="R46" s="171">
        <f>+STDEVA(R4:R42)</f>
        <v>0.12603369567639336</v>
      </c>
      <c r="S46" s="159"/>
      <c r="T46" s="159"/>
      <c r="U46" s="159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</row>
    <row r="47" spans="1:44" x14ac:dyDescent="0.25">
      <c r="A47" s="159"/>
      <c r="B47" s="159"/>
      <c r="C47" s="159"/>
      <c r="D47" s="159"/>
      <c r="E47" s="183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87" t="s">
        <v>173</v>
      </c>
      <c r="Q47" s="171">
        <f>+SKEW(Q4:Q42)</f>
        <v>0.88558045125052143</v>
      </c>
      <c r="R47" s="190">
        <f>(SKEW(R4:R42))/6</f>
        <v>3.2518815764141305E-2</v>
      </c>
      <c r="S47" s="159"/>
      <c r="T47" s="159"/>
      <c r="U47" s="159"/>
      <c r="V47" s="159"/>
      <c r="W47" s="159"/>
      <c r="X47" s="159"/>
      <c r="Y47" s="159"/>
      <c r="Z47" s="159"/>
      <c r="AA47" s="159"/>
      <c r="AB47" s="159"/>
      <c r="AC47" s="159"/>
      <c r="AD47" s="159"/>
      <c r="AE47" s="159"/>
    </row>
    <row r="48" spans="1:44" x14ac:dyDescent="0.25">
      <c r="A48" s="159"/>
      <c r="B48" s="159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5" t="s">
        <v>139</v>
      </c>
      <c r="Q48" s="183">
        <f>'Analisis de Frecuencias'!F20</f>
        <v>0.52829999999999999</v>
      </c>
      <c r="R48" s="159"/>
      <c r="S48" s="159"/>
      <c r="T48" s="159"/>
      <c r="U48" s="159"/>
      <c r="V48" s="159"/>
      <c r="W48" s="159"/>
      <c r="X48" s="159"/>
      <c r="Y48" s="159"/>
      <c r="Z48" s="159"/>
      <c r="AA48" s="159"/>
      <c r="AB48" s="159"/>
      <c r="AC48" s="159"/>
      <c r="AD48" s="159"/>
      <c r="AE48" s="159"/>
    </row>
    <row r="49" spans="1:44" x14ac:dyDescent="0.25">
      <c r="A49" s="159"/>
      <c r="B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5" t="s">
        <v>140</v>
      </c>
      <c r="Q49" s="183">
        <f>'Analisis de Frecuencias'!F21</f>
        <v>1.0810999999999999</v>
      </c>
      <c r="R49" s="159"/>
      <c r="S49" s="159"/>
      <c r="T49" s="159"/>
      <c r="U49" s="159"/>
      <c r="V49" s="159"/>
      <c r="W49" s="159"/>
      <c r="X49" s="159"/>
      <c r="Y49" s="159"/>
      <c r="Z49" s="159"/>
      <c r="AA49" s="159"/>
      <c r="AB49" s="159"/>
      <c r="AC49" s="159"/>
      <c r="AD49" s="159"/>
      <c r="AE49" s="159"/>
    </row>
    <row r="50" spans="1:44" x14ac:dyDescent="0.25">
      <c r="A50" s="159"/>
      <c r="B50" s="159"/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  <c r="AC50" s="159"/>
      <c r="AD50" s="159"/>
      <c r="AE50" s="159"/>
    </row>
    <row r="51" spans="1:44" x14ac:dyDescent="0.25">
      <c r="A51" s="159"/>
      <c r="B51" s="159"/>
      <c r="C51" s="159"/>
      <c r="D51" s="159"/>
      <c r="E51" s="159"/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59"/>
      <c r="Z51" s="159"/>
      <c r="AA51" s="159"/>
      <c r="AB51" s="159"/>
      <c r="AC51" s="159"/>
      <c r="AD51" s="159"/>
      <c r="AE51" s="159"/>
    </row>
    <row r="52" spans="1:44" x14ac:dyDescent="0.25">
      <c r="A52" s="159"/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  <c r="AC52" s="159"/>
      <c r="AD52" s="159"/>
      <c r="AE52" s="159"/>
    </row>
    <row r="53" spans="1:44" x14ac:dyDescent="0.25">
      <c r="A53" s="159"/>
      <c r="B53" s="159"/>
      <c r="C53" s="159"/>
      <c r="D53" s="159"/>
      <c r="E53" s="159"/>
      <c r="F53" s="159"/>
      <c r="G53" s="159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9"/>
      <c r="Y53" s="159"/>
      <c r="Z53" s="159"/>
      <c r="AA53" s="159"/>
      <c r="AB53" s="159"/>
      <c r="AC53" s="159"/>
      <c r="AD53" s="159"/>
      <c r="AE53" s="159"/>
    </row>
    <row r="54" spans="1:44" x14ac:dyDescent="0.25">
      <c r="A54" s="159"/>
      <c r="B54" s="159"/>
      <c r="C54" s="159"/>
      <c r="D54" s="159"/>
      <c r="E54" s="159"/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59"/>
      <c r="Z54" s="159"/>
      <c r="AA54" s="159"/>
      <c r="AB54" s="159"/>
      <c r="AC54" s="159"/>
      <c r="AD54" s="159"/>
      <c r="AE54" s="159"/>
    </row>
    <row r="55" spans="1:44" x14ac:dyDescent="0.25">
      <c r="A55" s="159"/>
      <c r="B55" s="159"/>
      <c r="C55" s="159"/>
      <c r="D55" s="159"/>
      <c r="E55" s="191"/>
      <c r="F55" s="159"/>
      <c r="G55" s="159"/>
      <c r="H55" s="159"/>
      <c r="I55" s="183"/>
      <c r="J55" s="183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  <c r="AC55" s="159"/>
      <c r="AD55" s="159"/>
      <c r="AE55" s="159"/>
    </row>
    <row r="56" spans="1:44" x14ac:dyDescent="0.25">
      <c r="A56" s="159"/>
      <c r="B56" s="159"/>
      <c r="C56" s="159"/>
      <c r="D56" s="159"/>
      <c r="E56" s="159"/>
      <c r="F56" s="159"/>
      <c r="G56" s="159"/>
      <c r="H56" s="159"/>
      <c r="I56" s="183"/>
      <c r="J56" s="183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  <c r="AC56" s="159"/>
      <c r="AD56" s="159"/>
      <c r="AE56" s="159"/>
    </row>
    <row r="57" spans="1:44" x14ac:dyDescent="0.25">
      <c r="A57" s="159"/>
      <c r="B57" s="159"/>
      <c r="C57" s="159"/>
      <c r="D57" s="159"/>
      <c r="E57" s="191"/>
      <c r="F57" s="159"/>
      <c r="G57" s="159"/>
      <c r="H57" s="159"/>
      <c r="I57" s="183"/>
      <c r="J57" s="183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  <c r="AC57" s="159"/>
      <c r="AD57" s="159"/>
      <c r="AE57" s="159"/>
    </row>
    <row r="58" spans="1:44" x14ac:dyDescent="0.25">
      <c r="A58" s="159"/>
      <c r="B58" s="159"/>
      <c r="C58" s="159"/>
      <c r="D58" s="159"/>
      <c r="E58" s="191"/>
      <c r="F58" s="159"/>
      <c r="G58" s="159"/>
      <c r="H58" s="159"/>
      <c r="I58" s="183"/>
      <c r="J58" s="183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59"/>
      <c r="AB58" s="159"/>
      <c r="AC58" s="159"/>
      <c r="AD58" s="159"/>
      <c r="AE58" s="159"/>
    </row>
    <row r="59" spans="1:44" x14ac:dyDescent="0.25">
      <c r="A59" s="159"/>
      <c r="B59" s="159"/>
      <c r="C59" s="159"/>
      <c r="D59" s="159"/>
      <c r="E59" s="191"/>
      <c r="F59" s="159"/>
      <c r="G59" s="159"/>
      <c r="H59" s="159"/>
      <c r="I59" s="183"/>
      <c r="J59" s="183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159"/>
      <c r="AD59" s="159"/>
      <c r="AE59" s="159"/>
    </row>
    <row r="60" spans="1:44" x14ac:dyDescent="0.25">
      <c r="A60" s="159"/>
      <c r="B60" s="159"/>
      <c r="C60" s="159"/>
      <c r="D60" s="159"/>
      <c r="E60" s="191"/>
      <c r="F60" s="159"/>
      <c r="G60" s="159"/>
      <c r="H60" s="159"/>
      <c r="I60" s="183"/>
      <c r="J60" s="183"/>
      <c r="K60" s="159"/>
      <c r="L60" s="159"/>
      <c r="M60" s="159"/>
      <c r="N60" s="159"/>
      <c r="O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  <c r="AC60" s="159"/>
      <c r="AD60" s="159"/>
      <c r="AE60" s="159"/>
    </row>
    <row r="61" spans="1:44" x14ac:dyDescent="0.25">
      <c r="A61" s="159"/>
      <c r="B61" s="159"/>
      <c r="C61" s="159"/>
      <c r="D61" s="159"/>
      <c r="E61" s="159"/>
      <c r="F61" s="159"/>
      <c r="G61" s="159"/>
      <c r="H61" s="159"/>
      <c r="I61" s="183"/>
      <c r="J61" s="183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  <c r="AC61" s="159"/>
      <c r="AD61" s="159"/>
      <c r="AE61" s="159"/>
    </row>
    <row r="62" spans="1:44" x14ac:dyDescent="0.25">
      <c r="A62" s="159"/>
      <c r="B62" s="159"/>
      <c r="C62" s="159"/>
      <c r="D62" s="159"/>
      <c r="E62" s="191"/>
      <c r="F62" s="159"/>
      <c r="G62" s="159"/>
      <c r="H62" s="159"/>
      <c r="I62" s="183"/>
      <c r="J62" s="183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  <c r="AC62" s="159"/>
      <c r="AD62" s="159"/>
      <c r="AE62" s="159"/>
    </row>
    <row r="63" spans="1:44" x14ac:dyDescent="0.25">
      <c r="A63" s="159"/>
      <c r="B63" s="159"/>
      <c r="C63" s="159"/>
      <c r="D63" s="159"/>
      <c r="E63" s="191"/>
      <c r="F63" s="159"/>
      <c r="G63" s="159"/>
      <c r="H63" s="159"/>
      <c r="I63" s="183"/>
      <c r="J63" s="183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59"/>
      <c r="Z63" s="159"/>
      <c r="AA63" s="159"/>
      <c r="AB63" s="159"/>
      <c r="AC63" s="159"/>
      <c r="AD63" s="159"/>
      <c r="AE63" s="159"/>
      <c r="AF63" s="159"/>
      <c r="AG63" s="159"/>
      <c r="AH63" s="159"/>
      <c r="AI63" s="159"/>
      <c r="AJ63" s="159"/>
      <c r="AK63" s="159"/>
      <c r="AL63" s="159"/>
      <c r="AM63" s="159"/>
      <c r="AN63" s="159"/>
      <c r="AO63" s="159"/>
      <c r="AP63" s="159"/>
      <c r="AQ63" s="159"/>
      <c r="AR63" s="159"/>
    </row>
    <row r="64" spans="1:44" x14ac:dyDescent="0.25">
      <c r="A64" s="159"/>
      <c r="B64" s="159"/>
      <c r="C64" s="159"/>
      <c r="D64" s="159"/>
      <c r="E64" s="159"/>
      <c r="F64" s="159"/>
      <c r="G64" s="159"/>
      <c r="H64" s="159"/>
      <c r="I64" s="183"/>
      <c r="J64" s="183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59"/>
      <c r="Z64" s="159"/>
      <c r="AA64" s="159"/>
      <c r="AB64" s="159"/>
      <c r="AC64" s="159"/>
      <c r="AD64" s="159"/>
      <c r="AE64" s="159"/>
      <c r="AF64" s="159"/>
      <c r="AG64" s="159"/>
      <c r="AH64" s="159"/>
      <c r="AI64" s="159"/>
      <c r="AJ64" s="159"/>
      <c r="AK64" s="159"/>
      <c r="AL64" s="159"/>
      <c r="AM64" s="159"/>
      <c r="AN64" s="159"/>
      <c r="AO64" s="159"/>
      <c r="AP64" s="159"/>
      <c r="AQ64" s="159"/>
      <c r="AR64" s="159"/>
    </row>
    <row r="65" spans="1:44" x14ac:dyDescent="0.25">
      <c r="A65" s="159"/>
      <c r="B65" s="159"/>
      <c r="C65" s="159"/>
      <c r="D65" s="159"/>
      <c r="E65" s="191"/>
      <c r="F65" s="159"/>
      <c r="G65" s="159"/>
      <c r="H65" s="159"/>
      <c r="I65" s="183"/>
      <c r="J65" s="183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59"/>
      <c r="Z65" s="159"/>
      <c r="AA65" s="159"/>
      <c r="AB65" s="159"/>
      <c r="AC65" s="159"/>
      <c r="AD65" s="159"/>
      <c r="AE65" s="159"/>
      <c r="AF65" s="159"/>
      <c r="AG65" s="159"/>
      <c r="AH65" s="159"/>
      <c r="AI65" s="159"/>
      <c r="AJ65" s="159"/>
      <c r="AK65" s="159"/>
      <c r="AL65" s="159"/>
      <c r="AM65" s="159"/>
      <c r="AN65" s="159"/>
      <c r="AO65" s="159"/>
      <c r="AP65" s="159"/>
      <c r="AQ65" s="159"/>
      <c r="AR65" s="159"/>
    </row>
    <row r="66" spans="1:44" x14ac:dyDescent="0.25">
      <c r="A66" s="159"/>
      <c r="B66" s="159"/>
      <c r="C66" s="159"/>
      <c r="D66" s="159"/>
      <c r="E66" s="159"/>
      <c r="F66" s="159"/>
      <c r="G66" s="159"/>
      <c r="H66" s="159"/>
      <c r="I66" s="183"/>
      <c r="J66" s="183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59"/>
      <c r="Z66" s="159"/>
      <c r="AA66" s="159"/>
      <c r="AB66" s="159"/>
      <c r="AC66" s="159"/>
      <c r="AD66" s="159"/>
      <c r="AE66" s="159"/>
      <c r="AF66" s="159"/>
      <c r="AG66" s="159"/>
      <c r="AH66" s="159"/>
      <c r="AI66" s="159"/>
      <c r="AJ66" s="159"/>
      <c r="AK66" s="159"/>
      <c r="AL66" s="159"/>
      <c r="AM66" s="159"/>
      <c r="AN66" s="159"/>
      <c r="AO66" s="159"/>
      <c r="AP66" s="159"/>
      <c r="AQ66" s="159"/>
      <c r="AR66" s="159"/>
    </row>
    <row r="67" spans="1:44" x14ac:dyDescent="0.25">
      <c r="A67" s="159"/>
      <c r="B67" s="159"/>
      <c r="C67" s="159"/>
      <c r="D67" s="159"/>
      <c r="E67" s="159"/>
      <c r="F67" s="159"/>
      <c r="G67" s="159"/>
      <c r="H67" s="159"/>
      <c r="I67" s="183"/>
      <c r="J67" s="183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  <c r="Z67" s="159"/>
      <c r="AA67" s="159"/>
      <c r="AB67" s="159"/>
      <c r="AC67" s="159"/>
      <c r="AD67" s="159"/>
      <c r="AE67" s="159"/>
      <c r="AF67" s="159"/>
      <c r="AG67" s="159"/>
      <c r="AH67" s="159"/>
      <c r="AI67" s="159"/>
      <c r="AJ67" s="159"/>
      <c r="AK67" s="159"/>
      <c r="AL67" s="159"/>
      <c r="AM67" s="159"/>
      <c r="AN67" s="159"/>
      <c r="AO67" s="159"/>
      <c r="AP67" s="159"/>
      <c r="AQ67" s="159"/>
      <c r="AR67" s="159"/>
    </row>
    <row r="68" spans="1:44" x14ac:dyDescent="0.25">
      <c r="A68" s="159"/>
      <c r="B68" s="159"/>
      <c r="C68" s="159"/>
      <c r="D68" s="159"/>
      <c r="E68" s="191"/>
      <c r="F68" s="159"/>
      <c r="G68" s="159"/>
      <c r="H68" s="159"/>
      <c r="I68" s="183"/>
      <c r="J68" s="183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59"/>
      <c r="Z68" s="159"/>
      <c r="AA68" s="159"/>
      <c r="AB68" s="159"/>
      <c r="AC68" s="159"/>
      <c r="AD68" s="159"/>
      <c r="AE68" s="159"/>
      <c r="AF68" s="159"/>
      <c r="AG68" s="159"/>
      <c r="AH68" s="159"/>
      <c r="AI68" s="159"/>
      <c r="AJ68" s="159"/>
      <c r="AK68" s="159"/>
      <c r="AL68" s="159"/>
      <c r="AM68" s="159"/>
      <c r="AN68" s="159"/>
      <c r="AO68" s="159"/>
      <c r="AP68" s="159"/>
      <c r="AQ68" s="159"/>
      <c r="AR68" s="159"/>
    </row>
    <row r="69" spans="1:44" x14ac:dyDescent="0.25">
      <c r="A69" s="159"/>
      <c r="B69" s="159"/>
      <c r="C69" s="159"/>
      <c r="D69" s="159"/>
      <c r="E69" s="159"/>
      <c r="F69" s="159"/>
      <c r="G69" s="159"/>
      <c r="H69" s="159"/>
      <c r="I69" s="183"/>
      <c r="J69" s="183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  <c r="Y69" s="159"/>
      <c r="Z69" s="159"/>
      <c r="AA69" s="159"/>
      <c r="AB69" s="159"/>
      <c r="AC69" s="159"/>
      <c r="AD69" s="159"/>
      <c r="AE69" s="159"/>
      <c r="AF69" s="159"/>
      <c r="AG69" s="159"/>
      <c r="AH69" s="159"/>
      <c r="AI69" s="159"/>
      <c r="AJ69" s="159"/>
      <c r="AK69" s="159"/>
      <c r="AL69" s="159"/>
      <c r="AM69" s="159"/>
      <c r="AN69" s="159"/>
      <c r="AO69" s="159"/>
      <c r="AP69" s="159"/>
      <c r="AQ69" s="159"/>
      <c r="AR69" s="159"/>
    </row>
    <row r="70" spans="1:44" x14ac:dyDescent="0.25">
      <c r="A70" s="159"/>
      <c r="B70" s="159"/>
      <c r="C70" s="159"/>
      <c r="D70" s="159"/>
      <c r="E70" s="159"/>
      <c r="F70" s="159"/>
      <c r="G70" s="159"/>
      <c r="H70" s="159"/>
      <c r="I70" s="183"/>
      <c r="J70" s="183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9"/>
      <c r="Y70" s="159"/>
      <c r="Z70" s="159"/>
      <c r="AA70" s="159"/>
      <c r="AB70" s="159"/>
      <c r="AC70" s="159"/>
      <c r="AD70" s="159"/>
      <c r="AE70" s="159"/>
      <c r="AF70" s="159"/>
      <c r="AG70" s="159"/>
      <c r="AH70" s="159"/>
      <c r="AI70" s="159"/>
      <c r="AJ70" s="159"/>
      <c r="AK70" s="159"/>
      <c r="AL70" s="159"/>
      <c r="AM70" s="159"/>
      <c r="AN70" s="159"/>
      <c r="AO70" s="159"/>
      <c r="AP70" s="159"/>
      <c r="AQ70" s="159"/>
      <c r="AR70" s="159"/>
    </row>
    <row r="71" spans="1:44" x14ac:dyDescent="0.25">
      <c r="A71" s="159"/>
      <c r="B71" s="159"/>
      <c r="C71" s="159"/>
      <c r="D71" s="159"/>
      <c r="E71" s="159"/>
      <c r="F71" s="159"/>
      <c r="G71" s="159"/>
      <c r="H71" s="159"/>
      <c r="I71" s="183"/>
      <c r="J71" s="183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9"/>
      <c r="Y71" s="159"/>
      <c r="Z71" s="159"/>
      <c r="AA71" s="159"/>
      <c r="AB71" s="159"/>
      <c r="AC71" s="159"/>
      <c r="AD71" s="159"/>
      <c r="AE71" s="159"/>
      <c r="AF71" s="159"/>
      <c r="AG71" s="159"/>
      <c r="AH71" s="159"/>
      <c r="AI71" s="159"/>
      <c r="AJ71" s="159"/>
      <c r="AK71" s="159"/>
      <c r="AL71" s="159"/>
      <c r="AM71" s="159"/>
      <c r="AN71" s="159"/>
      <c r="AO71" s="159"/>
      <c r="AP71" s="159"/>
      <c r="AQ71" s="159"/>
      <c r="AR71" s="159"/>
    </row>
    <row r="72" spans="1:44" x14ac:dyDescent="0.25">
      <c r="A72" s="159"/>
      <c r="B72" s="159"/>
      <c r="C72" s="159"/>
      <c r="D72" s="159"/>
      <c r="E72" s="191"/>
      <c r="F72" s="159"/>
      <c r="G72" s="159"/>
      <c r="H72" s="159"/>
      <c r="I72" s="183"/>
      <c r="J72" s="183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59"/>
      <c r="Z72" s="159"/>
      <c r="AA72" s="159"/>
      <c r="AB72" s="159"/>
      <c r="AC72" s="159"/>
      <c r="AD72" s="159"/>
      <c r="AE72" s="159"/>
      <c r="AF72" s="159"/>
      <c r="AG72" s="159"/>
      <c r="AH72" s="159"/>
      <c r="AI72" s="159"/>
      <c r="AJ72" s="159"/>
      <c r="AK72" s="159"/>
      <c r="AL72" s="159"/>
      <c r="AM72" s="159"/>
      <c r="AN72" s="159"/>
      <c r="AO72" s="159"/>
      <c r="AP72" s="159"/>
      <c r="AQ72" s="159"/>
      <c r="AR72" s="159"/>
    </row>
  </sheetData>
  <mergeCells count="7">
    <mergeCell ref="AE2:AF2"/>
    <mergeCell ref="Y2:AD2"/>
    <mergeCell ref="A2:N2"/>
    <mergeCell ref="P2:Q2"/>
    <mergeCell ref="R2:R3"/>
    <mergeCell ref="T2:V2"/>
    <mergeCell ref="W2:X2"/>
  </mergeCells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B4:AB89"/>
  <sheetViews>
    <sheetView zoomScale="70" zoomScaleNormal="70" workbookViewId="0">
      <selection activeCell="Y41" sqref="Y41"/>
    </sheetView>
  </sheetViews>
  <sheetFormatPr baseColWidth="10" defaultRowHeight="15" x14ac:dyDescent="0.25"/>
  <sheetData>
    <row r="4" spans="2:21" x14ac:dyDescent="0.25">
      <c r="O4" s="70"/>
      <c r="P4" s="70"/>
    </row>
    <row r="5" spans="2:21" ht="15.75" x14ac:dyDescent="0.25">
      <c r="F5" s="98"/>
    </row>
    <row r="7" spans="2:21" x14ac:dyDescent="0.25">
      <c r="E7" s="99" t="s">
        <v>170</v>
      </c>
      <c r="F7">
        <v>69.021874999999994</v>
      </c>
    </row>
    <row r="9" spans="2:21" ht="15.75" x14ac:dyDescent="0.25">
      <c r="F9" s="98"/>
      <c r="G9" s="98"/>
      <c r="H9" s="98"/>
      <c r="I9" s="98"/>
      <c r="J9" s="98"/>
      <c r="K9" s="98"/>
      <c r="L9" s="98"/>
    </row>
    <row r="10" spans="2:21" ht="15.75" x14ac:dyDescent="0.25">
      <c r="B10" s="98"/>
      <c r="C10" s="98"/>
      <c r="D10" s="98"/>
      <c r="E10" s="98"/>
      <c r="F10" s="11">
        <v>79.600437110674903</v>
      </c>
      <c r="G10" s="11">
        <v>105.79249287258804</v>
      </c>
      <c r="H10" s="11">
        <v>123.13391283294595</v>
      </c>
      <c r="I10" s="11">
        <v>145.04484292407128</v>
      </c>
      <c r="J10" s="11">
        <v>161.29962254406121</v>
      </c>
      <c r="K10" s="11">
        <v>177.43437942286346</v>
      </c>
      <c r="L10" s="11">
        <v>193.51026328408568</v>
      </c>
      <c r="M10" s="98"/>
      <c r="N10" s="98"/>
      <c r="O10" s="98"/>
      <c r="P10" s="98"/>
      <c r="Q10" s="98"/>
      <c r="R10" s="98"/>
      <c r="S10" s="98"/>
      <c r="T10" s="98"/>
      <c r="U10" s="98"/>
    </row>
    <row r="11" spans="2:21" ht="15.75" x14ac:dyDescent="0.25">
      <c r="B11" s="100" t="s">
        <v>91</v>
      </c>
      <c r="F11" s="101" t="s">
        <v>179</v>
      </c>
      <c r="M11" s="231" t="s">
        <v>180</v>
      </c>
      <c r="N11" s="231"/>
      <c r="O11" s="231"/>
      <c r="P11" s="231"/>
      <c r="Q11" s="231"/>
      <c r="R11" s="231"/>
      <c r="S11" s="231"/>
      <c r="T11" s="231"/>
      <c r="U11" s="98"/>
    </row>
    <row r="12" spans="2:21" ht="15.75" x14ac:dyDescent="0.25">
      <c r="B12" s="101" t="s">
        <v>181</v>
      </c>
      <c r="C12" s="101" t="s">
        <v>182</v>
      </c>
      <c r="D12" s="101" t="s">
        <v>183</v>
      </c>
      <c r="E12" s="101"/>
      <c r="F12" s="101">
        <v>2</v>
      </c>
      <c r="G12" s="101">
        <v>5</v>
      </c>
      <c r="H12" s="101">
        <v>10</v>
      </c>
      <c r="I12" s="101">
        <v>25</v>
      </c>
      <c r="J12" s="101">
        <v>50</v>
      </c>
      <c r="K12" s="101">
        <v>100</v>
      </c>
      <c r="L12" s="101">
        <v>200</v>
      </c>
      <c r="M12" s="102" t="s">
        <v>183</v>
      </c>
      <c r="N12" s="101">
        <v>2</v>
      </c>
      <c r="O12" s="101">
        <v>5</v>
      </c>
      <c r="P12" s="101">
        <v>10</v>
      </c>
      <c r="Q12" s="101">
        <v>25</v>
      </c>
      <c r="R12" s="101">
        <v>50</v>
      </c>
      <c r="S12" s="101">
        <v>100</v>
      </c>
      <c r="T12" s="101">
        <v>200</v>
      </c>
      <c r="U12" s="98"/>
    </row>
    <row r="13" spans="2:21" ht="15.75" x14ac:dyDescent="0.25">
      <c r="B13" s="98">
        <v>0</v>
      </c>
      <c r="C13" s="103">
        <v>0</v>
      </c>
      <c r="D13" s="103">
        <v>0</v>
      </c>
      <c r="E13" s="103"/>
      <c r="F13" s="103">
        <v>0</v>
      </c>
      <c r="G13" s="103">
        <v>0</v>
      </c>
      <c r="H13" s="103">
        <v>0</v>
      </c>
      <c r="I13" s="103">
        <v>0</v>
      </c>
      <c r="J13" s="103">
        <v>0</v>
      </c>
      <c r="K13" s="103">
        <v>0</v>
      </c>
      <c r="L13" s="103">
        <v>0</v>
      </c>
      <c r="M13" s="98">
        <v>0</v>
      </c>
      <c r="N13" s="98">
        <v>0</v>
      </c>
      <c r="O13" s="98">
        <v>0</v>
      </c>
      <c r="P13" s="98">
        <v>0</v>
      </c>
      <c r="Q13" s="98">
        <v>0</v>
      </c>
      <c r="R13" s="98">
        <v>0</v>
      </c>
      <c r="S13" s="98">
        <v>0</v>
      </c>
      <c r="T13" s="98">
        <v>0</v>
      </c>
      <c r="U13" s="98"/>
    </row>
    <row r="14" spans="2:21" ht="15.75" x14ac:dyDescent="0.25">
      <c r="B14" s="98">
        <v>10</v>
      </c>
      <c r="C14" s="103">
        <v>0.17</v>
      </c>
      <c r="D14" s="103">
        <v>0.6</v>
      </c>
      <c r="E14" s="103"/>
      <c r="F14" s="103">
        <v>13.532074308814735</v>
      </c>
      <c r="G14" s="103">
        <v>17.98472378833997</v>
      </c>
      <c r="H14" s="103">
        <v>20.932765181600814</v>
      </c>
      <c r="I14" s="103">
        <v>24.657623297092119</v>
      </c>
      <c r="J14" s="103">
        <v>27.420935832490407</v>
      </c>
      <c r="K14" s="103">
        <v>30.163844501886789</v>
      </c>
      <c r="L14" s="103">
        <v>32.896744758294567</v>
      </c>
      <c r="M14" s="98">
        <v>36</v>
      </c>
      <c r="N14" s="103">
        <v>13.532074308814735</v>
      </c>
      <c r="O14" s="103">
        <v>17.98472378833997</v>
      </c>
      <c r="P14" s="103">
        <v>20.932765181600814</v>
      </c>
      <c r="Q14" s="103">
        <v>24.657623297092119</v>
      </c>
      <c r="R14" s="103">
        <v>27.420935832490407</v>
      </c>
      <c r="S14" s="103">
        <v>30.163844501886789</v>
      </c>
      <c r="T14" s="103">
        <v>32.896744758294567</v>
      </c>
      <c r="U14" s="98"/>
    </row>
    <row r="15" spans="2:21" ht="15.75" x14ac:dyDescent="0.25">
      <c r="B15" s="98">
        <v>20</v>
      </c>
      <c r="C15" s="103">
        <v>0.51</v>
      </c>
      <c r="D15" s="103">
        <v>1.2</v>
      </c>
      <c r="E15" s="103"/>
      <c r="F15" s="103">
        <v>40.596222926444199</v>
      </c>
      <c r="G15" s="103">
        <v>53.954171365019903</v>
      </c>
      <c r="H15" s="103">
        <v>62.798295544802436</v>
      </c>
      <c r="I15" s="103">
        <v>73.972869891276346</v>
      </c>
      <c r="J15" s="103">
        <v>82.262807497471215</v>
      </c>
      <c r="K15" s="103">
        <v>90.491533505660371</v>
      </c>
      <c r="L15" s="103">
        <v>98.690234274883693</v>
      </c>
      <c r="M15" s="98">
        <v>72</v>
      </c>
      <c r="N15" s="103">
        <v>27.064148617629463</v>
      </c>
      <c r="O15" s="103">
        <v>35.969447576679933</v>
      </c>
      <c r="P15" s="103">
        <v>41.865530363201621</v>
      </c>
      <c r="Q15" s="103">
        <v>49.315246594184231</v>
      </c>
      <c r="R15" s="103">
        <v>54.841871664980808</v>
      </c>
      <c r="S15" s="103">
        <v>60.327689003773585</v>
      </c>
      <c r="T15" s="103">
        <v>65.793489516589119</v>
      </c>
      <c r="U15" s="98"/>
    </row>
    <row r="16" spans="2:21" ht="15.75" x14ac:dyDescent="0.25">
      <c r="B16" s="98">
        <v>30</v>
      </c>
      <c r="C16" s="103">
        <v>0.7</v>
      </c>
      <c r="D16" s="103">
        <v>1.8</v>
      </c>
      <c r="E16" s="103"/>
      <c r="F16" s="103">
        <v>55.720305977472428</v>
      </c>
      <c r="G16" s="103">
        <v>74.054745010811629</v>
      </c>
      <c r="H16" s="103">
        <v>86.193738983062161</v>
      </c>
      <c r="I16" s="103">
        <v>101.53139004684989</v>
      </c>
      <c r="J16" s="103">
        <v>112.90973578084284</v>
      </c>
      <c r="K16" s="103">
        <v>124.20406559600441</v>
      </c>
      <c r="L16" s="103">
        <v>135.45718429885997</v>
      </c>
      <c r="M16" s="98">
        <v>108</v>
      </c>
      <c r="N16" s="103">
        <v>15.124083051028229</v>
      </c>
      <c r="O16" s="103">
        <v>20.100573645791727</v>
      </c>
      <c r="P16" s="103">
        <v>23.395443438259726</v>
      </c>
      <c r="Q16" s="103">
        <v>27.558520155573547</v>
      </c>
      <c r="R16" s="103">
        <v>30.646928283371622</v>
      </c>
      <c r="S16" s="103">
        <v>33.712532090344041</v>
      </c>
      <c r="T16" s="103">
        <v>36.766950023976278</v>
      </c>
      <c r="U16" s="98"/>
    </row>
    <row r="17" spans="2:28" ht="15.75" x14ac:dyDescent="0.25">
      <c r="B17" s="98">
        <v>40</v>
      </c>
      <c r="C17" s="103">
        <v>0.8</v>
      </c>
      <c r="D17" s="103">
        <v>2.4</v>
      </c>
      <c r="E17" s="103"/>
      <c r="F17" s="103">
        <v>63.680349688539927</v>
      </c>
      <c r="G17" s="103">
        <v>84.633994298070434</v>
      </c>
      <c r="H17" s="103">
        <v>98.507130266356768</v>
      </c>
      <c r="I17" s="103">
        <v>116.03587433925702</v>
      </c>
      <c r="J17" s="103">
        <v>129.03969803524896</v>
      </c>
      <c r="K17" s="103">
        <v>141.94750353829076</v>
      </c>
      <c r="L17" s="103">
        <v>154.80821062726855</v>
      </c>
      <c r="M17" s="98">
        <v>144</v>
      </c>
      <c r="N17" s="103">
        <v>7.9600437110674989</v>
      </c>
      <c r="O17" s="103">
        <v>10.579249287258804</v>
      </c>
      <c r="P17" s="103">
        <v>12.313391283294607</v>
      </c>
      <c r="Q17" s="103">
        <v>14.504484292407128</v>
      </c>
      <c r="R17" s="103">
        <v>16.129962254406124</v>
      </c>
      <c r="S17" s="103">
        <v>17.743437942286349</v>
      </c>
      <c r="T17" s="103">
        <v>19.35102632840858</v>
      </c>
      <c r="U17" s="98"/>
    </row>
    <row r="18" spans="2:28" ht="15.75" x14ac:dyDescent="0.25">
      <c r="B18" s="98">
        <v>50</v>
      </c>
      <c r="C18" s="103">
        <v>0.85</v>
      </c>
      <c r="D18" s="103">
        <v>3</v>
      </c>
      <c r="E18" s="103"/>
      <c r="F18" s="103">
        <v>67.660371544073669</v>
      </c>
      <c r="G18" s="103">
        <v>89.923618941699829</v>
      </c>
      <c r="H18" s="103">
        <v>104.66382590800406</v>
      </c>
      <c r="I18" s="103">
        <v>123.28811648546058</v>
      </c>
      <c r="J18" s="103">
        <v>137.10467916245202</v>
      </c>
      <c r="K18" s="103">
        <v>150.81922250943393</v>
      </c>
      <c r="L18" s="103">
        <v>164.48372379147281</v>
      </c>
      <c r="M18" s="98">
        <v>180</v>
      </c>
      <c r="N18" s="103">
        <v>3.9800218555337423</v>
      </c>
      <c r="O18" s="103">
        <v>5.289624643629395</v>
      </c>
      <c r="P18" s="103">
        <v>6.1566956416472891</v>
      </c>
      <c r="Q18" s="103">
        <v>7.2522421462035567</v>
      </c>
      <c r="R18" s="103">
        <v>8.0649811272030547</v>
      </c>
      <c r="S18" s="103">
        <v>8.8717189711431672</v>
      </c>
      <c r="T18" s="103">
        <v>9.6755131642042613</v>
      </c>
      <c r="U18" s="98"/>
    </row>
    <row r="19" spans="2:28" ht="15.75" x14ac:dyDescent="0.25">
      <c r="B19" s="98">
        <v>60</v>
      </c>
      <c r="C19" s="103">
        <v>0.9</v>
      </c>
      <c r="D19" s="103">
        <v>3.6</v>
      </c>
      <c r="E19" s="103"/>
      <c r="F19" s="103">
        <v>71.640393399607419</v>
      </c>
      <c r="G19" s="103">
        <v>95.213243585329238</v>
      </c>
      <c r="H19" s="103">
        <v>110.82052154965136</v>
      </c>
      <c r="I19" s="103">
        <v>130.54035863166416</v>
      </c>
      <c r="J19" s="103">
        <v>145.1696602896551</v>
      </c>
      <c r="K19" s="103">
        <v>159.69094148057712</v>
      </c>
      <c r="L19" s="103">
        <v>174.15923695567713</v>
      </c>
      <c r="M19" s="98">
        <v>216</v>
      </c>
      <c r="N19" s="103">
        <v>3.9800218555337494</v>
      </c>
      <c r="O19" s="103">
        <v>5.2896246436294092</v>
      </c>
      <c r="P19" s="103">
        <v>6.1566956416473033</v>
      </c>
      <c r="Q19" s="103">
        <v>7.2522421462035851</v>
      </c>
      <c r="R19" s="103">
        <v>8.0649811272030831</v>
      </c>
      <c r="S19" s="103">
        <v>8.8717189711431956</v>
      </c>
      <c r="T19" s="103">
        <v>9.6755131642043182</v>
      </c>
      <c r="U19" s="98"/>
    </row>
    <row r="20" spans="2:28" ht="15.75" x14ac:dyDescent="0.25">
      <c r="B20" s="98">
        <v>80</v>
      </c>
      <c r="C20" s="103">
        <v>0.95</v>
      </c>
      <c r="D20" s="103">
        <v>4.8</v>
      </c>
      <c r="E20" s="103"/>
      <c r="F20" s="103">
        <v>75.620415255141154</v>
      </c>
      <c r="G20" s="103">
        <v>100.50286822895863</v>
      </c>
      <c r="H20" s="103">
        <v>116.97721719129865</v>
      </c>
      <c r="I20" s="103">
        <v>137.7926007778677</v>
      </c>
      <c r="J20" s="103">
        <v>153.23464141685815</v>
      </c>
      <c r="K20" s="103">
        <v>168.56266045172029</v>
      </c>
      <c r="L20" s="103">
        <v>183.83475011988139</v>
      </c>
      <c r="M20" s="98">
        <v>288</v>
      </c>
      <c r="N20" s="103">
        <v>3.9800218555337352</v>
      </c>
      <c r="O20" s="103">
        <v>5.289624643629395</v>
      </c>
      <c r="P20" s="103">
        <v>6.1566956416472891</v>
      </c>
      <c r="Q20" s="103">
        <v>7.2522421462035425</v>
      </c>
      <c r="R20" s="103">
        <v>8.0649811272030547</v>
      </c>
      <c r="S20" s="103">
        <v>8.8717189711431672</v>
      </c>
      <c r="T20" s="103">
        <v>9.6755131642042613</v>
      </c>
      <c r="U20" s="98"/>
    </row>
    <row r="21" spans="2:28" ht="15.75" x14ac:dyDescent="0.25">
      <c r="B21" s="98">
        <v>100</v>
      </c>
      <c r="C21" s="103">
        <v>1</v>
      </c>
      <c r="D21" s="104">
        <v>6</v>
      </c>
      <c r="E21" s="103"/>
      <c r="F21" s="103">
        <v>79.600437110674903</v>
      </c>
      <c r="G21" s="103">
        <v>105.79249287258804</v>
      </c>
      <c r="H21" s="103">
        <v>123.13391283294595</v>
      </c>
      <c r="I21" s="103">
        <v>145.04484292407128</v>
      </c>
      <c r="J21" s="103">
        <v>161.29962254406121</v>
      </c>
      <c r="K21" s="103">
        <v>177.43437942286346</v>
      </c>
      <c r="L21" s="103">
        <v>193.51026328408568</v>
      </c>
      <c r="M21" s="98">
        <v>360</v>
      </c>
      <c r="N21" s="103">
        <v>3.9800218555337494</v>
      </c>
      <c r="O21" s="103">
        <v>5.2896246436294092</v>
      </c>
      <c r="P21" s="103">
        <v>6.1566956416473033</v>
      </c>
      <c r="Q21" s="103">
        <v>7.2522421462035709</v>
      </c>
      <c r="R21" s="103">
        <v>8.0649811272030547</v>
      </c>
      <c r="S21" s="103">
        <v>8.8717189711431672</v>
      </c>
      <c r="T21" s="103">
        <v>9.6755131642042898</v>
      </c>
      <c r="U21" s="98"/>
    </row>
    <row r="22" spans="2:28" ht="15.75" x14ac:dyDescent="0.25"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103"/>
      <c r="M22" s="231" t="s">
        <v>184</v>
      </c>
      <c r="N22" s="231"/>
      <c r="O22" s="231"/>
      <c r="P22" s="231"/>
      <c r="Q22" s="231"/>
      <c r="R22" s="231"/>
      <c r="S22" s="231"/>
      <c r="T22" s="231"/>
      <c r="U22" s="231" t="s">
        <v>185</v>
      </c>
      <c r="V22" s="231"/>
      <c r="W22" s="231"/>
      <c r="X22" s="231"/>
      <c r="Y22" s="231"/>
      <c r="Z22" s="231"/>
      <c r="AA22" s="231"/>
      <c r="AB22" s="231"/>
    </row>
    <row r="23" spans="2:28" ht="15.75" x14ac:dyDescent="0.25"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101">
        <v>2</v>
      </c>
      <c r="O23" s="101">
        <v>5</v>
      </c>
      <c r="P23" s="101">
        <v>10</v>
      </c>
      <c r="Q23" s="101">
        <v>25</v>
      </c>
      <c r="R23" s="101">
        <v>50</v>
      </c>
      <c r="S23" s="101">
        <v>100</v>
      </c>
      <c r="T23" s="101">
        <v>200</v>
      </c>
      <c r="U23" s="101">
        <v>2</v>
      </c>
      <c r="V23" s="101">
        <v>5</v>
      </c>
      <c r="W23" s="101">
        <v>10</v>
      </c>
      <c r="X23" s="101">
        <v>25</v>
      </c>
      <c r="Y23" s="101">
        <v>50</v>
      </c>
      <c r="Z23" s="101">
        <v>100</v>
      </c>
      <c r="AA23" s="101">
        <v>200</v>
      </c>
    </row>
    <row r="24" spans="2:28" ht="15.75" x14ac:dyDescent="0.25"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>
        <v>0</v>
      </c>
      <c r="N24" s="98">
        <v>0</v>
      </c>
      <c r="O24" s="98">
        <v>0</v>
      </c>
      <c r="P24" s="98">
        <v>0</v>
      </c>
      <c r="Q24" s="98">
        <v>0</v>
      </c>
      <c r="R24" s="98">
        <v>0</v>
      </c>
      <c r="S24" s="98">
        <v>0</v>
      </c>
      <c r="T24" s="98">
        <v>0</v>
      </c>
      <c r="U24" s="105">
        <v>0</v>
      </c>
      <c r="V24" s="105">
        <v>0</v>
      </c>
      <c r="W24" s="105">
        <v>0</v>
      </c>
      <c r="X24" s="105">
        <v>0</v>
      </c>
      <c r="Y24" s="105">
        <v>0</v>
      </c>
      <c r="Z24" s="105">
        <v>0</v>
      </c>
      <c r="AA24" s="105">
        <v>0</v>
      </c>
    </row>
    <row r="25" spans="2:28" ht="15.75" x14ac:dyDescent="0.25"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>
        <v>15</v>
      </c>
      <c r="M25" s="106">
        <v>0.25</v>
      </c>
      <c r="N25" s="104">
        <v>5.638364295339473</v>
      </c>
      <c r="O25" s="104">
        <v>7.4936349118083214</v>
      </c>
      <c r="P25" s="104">
        <v>8.7219854923336726</v>
      </c>
      <c r="Q25" s="104">
        <v>10.274009707121717</v>
      </c>
      <c r="R25" s="104">
        <v>11.425389930204336</v>
      </c>
      <c r="S25" s="104">
        <v>12.568268542452829</v>
      </c>
      <c r="T25" s="104">
        <v>13.706976982622738</v>
      </c>
      <c r="U25" s="107">
        <v>5.638364295339473</v>
      </c>
      <c r="V25" s="107">
        <v>7.4936349118083214</v>
      </c>
      <c r="W25" s="107">
        <v>8.7219854923336726</v>
      </c>
      <c r="X25" s="107">
        <v>10.274009707121717</v>
      </c>
      <c r="Y25" s="107">
        <v>11.425389930204336</v>
      </c>
      <c r="Z25" s="107">
        <v>12.568268542452829</v>
      </c>
      <c r="AA25" s="107">
        <v>13.706976982622738</v>
      </c>
    </row>
    <row r="26" spans="2:28" ht="15.75" x14ac:dyDescent="0.25">
      <c r="B26" s="98"/>
      <c r="C26" s="98"/>
      <c r="D26" s="98"/>
      <c r="E26" s="98"/>
      <c r="F26" s="98"/>
      <c r="G26" s="98"/>
      <c r="H26" s="98"/>
      <c r="I26" s="98"/>
      <c r="J26" s="98"/>
      <c r="K26" s="98"/>
      <c r="L26" s="98">
        <v>30</v>
      </c>
      <c r="M26" s="106">
        <v>0.5</v>
      </c>
      <c r="N26" s="103">
        <v>11.276728590678946</v>
      </c>
      <c r="O26" s="103">
        <v>14.987269823616643</v>
      </c>
      <c r="P26" s="103">
        <v>17.443970984667345</v>
      </c>
      <c r="Q26" s="103">
        <v>20.548019414243434</v>
      </c>
      <c r="R26" s="103">
        <v>22.850779860408672</v>
      </c>
      <c r="S26" s="103">
        <v>25.136537084905658</v>
      </c>
      <c r="T26" s="103">
        <v>27.413953965245476</v>
      </c>
      <c r="U26" s="107">
        <v>5.638364295339473</v>
      </c>
      <c r="V26" s="107">
        <v>7.4936349118083214</v>
      </c>
      <c r="W26" s="107">
        <v>8.7219854923336726</v>
      </c>
      <c r="X26" s="107">
        <v>10.274009707121717</v>
      </c>
      <c r="Y26" s="107">
        <v>11.425389930204336</v>
      </c>
      <c r="Z26" s="107">
        <v>12.568268542452829</v>
      </c>
      <c r="AA26" s="107">
        <v>13.706976982622738</v>
      </c>
    </row>
    <row r="27" spans="2:28" ht="15.75" x14ac:dyDescent="0.25"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>
        <v>45</v>
      </c>
      <c r="M27" s="106">
        <v>0.75</v>
      </c>
      <c r="N27" s="103">
        <v>20.298111463222103</v>
      </c>
      <c r="O27" s="103">
        <v>26.977085682509966</v>
      </c>
      <c r="P27" s="103">
        <v>31.399147772401228</v>
      </c>
      <c r="Q27" s="103">
        <v>36.98643494563818</v>
      </c>
      <c r="R27" s="103">
        <v>41.131403748735622</v>
      </c>
      <c r="S27" s="103">
        <v>45.2457667528302</v>
      </c>
      <c r="T27" s="103">
        <v>49.345117137441861</v>
      </c>
      <c r="U27" s="107">
        <v>9.0213828725431569</v>
      </c>
      <c r="V27" s="107">
        <v>11.989815858893323</v>
      </c>
      <c r="W27" s="107">
        <v>13.955176787733883</v>
      </c>
      <c r="X27" s="107">
        <v>16.438415531394746</v>
      </c>
      <c r="Y27" s="107">
        <v>18.28062388832695</v>
      </c>
      <c r="Z27" s="107">
        <v>20.109229667924541</v>
      </c>
      <c r="AA27" s="107">
        <v>21.931163172196385</v>
      </c>
    </row>
    <row r="28" spans="2:28" ht="15.75" x14ac:dyDescent="0.25"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>
        <v>60</v>
      </c>
      <c r="M28" s="106">
        <v>1</v>
      </c>
      <c r="N28" s="103">
        <v>31.574840053901045</v>
      </c>
      <c r="O28" s="103">
        <v>41.964355506126601</v>
      </c>
      <c r="P28" s="103">
        <v>48.843118757068574</v>
      </c>
      <c r="Q28" s="103">
        <v>57.534454359881607</v>
      </c>
      <c r="R28" s="103">
        <v>63.982183609144286</v>
      </c>
      <c r="S28" s="103">
        <v>70.382303837735861</v>
      </c>
      <c r="T28" s="103">
        <v>76.759071102687329</v>
      </c>
      <c r="U28" s="107">
        <v>11.276728590678943</v>
      </c>
      <c r="V28" s="107">
        <v>14.987269823616636</v>
      </c>
      <c r="W28" s="107">
        <v>17.443970984667345</v>
      </c>
      <c r="X28" s="107">
        <v>20.548019414243427</v>
      </c>
      <c r="Y28" s="107">
        <v>22.850779860408664</v>
      </c>
      <c r="Z28" s="107">
        <v>25.136537084905662</v>
      </c>
      <c r="AA28" s="107">
        <v>27.413953965245469</v>
      </c>
    </row>
    <row r="29" spans="2:28" ht="15.75" x14ac:dyDescent="0.25"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>
        <v>75</v>
      </c>
      <c r="M29" s="106">
        <v>1.25</v>
      </c>
      <c r="N29" s="103">
        <v>41.856563180696561</v>
      </c>
      <c r="O29" s="103">
        <v>55.629219168835874</v>
      </c>
      <c r="P29" s="103">
        <v>64.747915831324079</v>
      </c>
      <c r="Q29" s="103">
        <v>76.269413237574156</v>
      </c>
      <c r="R29" s="103">
        <v>84.816718187752173</v>
      </c>
      <c r="S29" s="103">
        <v>93.300911179855717</v>
      </c>
      <c r="T29" s="103">
        <v>101.75414677688171</v>
      </c>
      <c r="U29" s="107">
        <v>10.281723126795516</v>
      </c>
      <c r="V29" s="107">
        <v>13.664863662709273</v>
      </c>
      <c r="W29" s="107">
        <v>15.904797074255505</v>
      </c>
      <c r="X29" s="107">
        <v>18.734958877692549</v>
      </c>
      <c r="Y29" s="107">
        <v>20.834534578607887</v>
      </c>
      <c r="Z29" s="107">
        <v>22.918607342119856</v>
      </c>
      <c r="AA29" s="107">
        <v>24.995075674194382</v>
      </c>
    </row>
    <row r="30" spans="2:28" ht="15.75" x14ac:dyDescent="0.25"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>
        <v>90</v>
      </c>
      <c r="M30" s="106">
        <v>1.5</v>
      </c>
      <c r="N30" s="103">
        <v>48.158264451958317</v>
      </c>
      <c r="O30" s="103">
        <v>64.004458187915759</v>
      </c>
      <c r="P30" s="103">
        <v>74.496017263932302</v>
      </c>
      <c r="Q30" s="103">
        <v>87.75212996906312</v>
      </c>
      <c r="R30" s="103">
        <v>97.586271639157019</v>
      </c>
      <c r="S30" s="103">
        <v>107.34779955083239</v>
      </c>
      <c r="T30" s="103">
        <v>117.07370928687183</v>
      </c>
      <c r="U30" s="107">
        <v>6.3017012712617557</v>
      </c>
      <c r="V30" s="107">
        <v>8.3752390190798849</v>
      </c>
      <c r="W30" s="107">
        <v>9.7481014326082231</v>
      </c>
      <c r="X30" s="107">
        <v>11.482716731488964</v>
      </c>
      <c r="Y30" s="107">
        <v>12.769553451404846</v>
      </c>
      <c r="Z30" s="107">
        <v>14.046888370976674</v>
      </c>
      <c r="AA30" s="107">
        <v>15.319562509990121</v>
      </c>
    </row>
    <row r="31" spans="2:28" ht="15.75" x14ac:dyDescent="0.25"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>
        <v>105</v>
      </c>
      <c r="M31" s="106">
        <v>1.75</v>
      </c>
      <c r="N31" s="103">
        <v>54.45996572322008</v>
      </c>
      <c r="O31" s="103">
        <v>72.379697206995644</v>
      </c>
      <c r="P31" s="103">
        <v>84.244118696540511</v>
      </c>
      <c r="Q31" s="103">
        <v>99.234846700552097</v>
      </c>
      <c r="R31" s="103">
        <v>110.35582509056185</v>
      </c>
      <c r="S31" s="103">
        <v>121.39468792180907</v>
      </c>
      <c r="T31" s="103">
        <v>132.39327179686194</v>
      </c>
      <c r="U31" s="107">
        <v>6.3017012712617628</v>
      </c>
      <c r="V31" s="107">
        <v>8.3752390190798849</v>
      </c>
      <c r="W31" s="107">
        <v>9.7481014326082089</v>
      </c>
      <c r="X31" s="107">
        <v>11.482716731488978</v>
      </c>
      <c r="Y31" s="107">
        <v>12.769553451404832</v>
      </c>
      <c r="Z31" s="107">
        <v>14.046888370976674</v>
      </c>
      <c r="AA31" s="107">
        <v>15.319562509990106</v>
      </c>
    </row>
    <row r="32" spans="2:28" ht="15.75" x14ac:dyDescent="0.25">
      <c r="B32" s="98"/>
      <c r="C32" s="98"/>
      <c r="D32" s="98"/>
      <c r="E32" s="98"/>
      <c r="F32" s="98"/>
      <c r="G32" s="98"/>
      <c r="H32" s="98"/>
      <c r="I32" s="98"/>
      <c r="J32" s="98"/>
      <c r="K32" s="98"/>
      <c r="L32" s="98">
        <v>120</v>
      </c>
      <c r="M32" s="106">
        <v>2</v>
      </c>
      <c r="N32" s="103">
        <v>58.373653881161594</v>
      </c>
      <c r="O32" s="103">
        <v>77.581161439897897</v>
      </c>
      <c r="P32" s="103">
        <v>90.298202744160363</v>
      </c>
      <c r="Q32" s="103">
        <v>106.36621814431894</v>
      </c>
      <c r="R32" s="103">
        <v>118.28638986564489</v>
      </c>
      <c r="S32" s="103">
        <v>130.11854491009987</v>
      </c>
      <c r="T32" s="103">
        <v>141.90752640832949</v>
      </c>
      <c r="U32" s="107">
        <v>3.9136881579415146</v>
      </c>
      <c r="V32" s="107">
        <v>5.2014642329022536</v>
      </c>
      <c r="W32" s="107">
        <v>6.0540840476198525</v>
      </c>
      <c r="X32" s="107">
        <v>7.1313714437668381</v>
      </c>
      <c r="Y32" s="107">
        <v>7.9305647750830417</v>
      </c>
      <c r="Z32" s="107">
        <v>8.7238569882908052</v>
      </c>
      <c r="AA32" s="107">
        <v>9.5142546114675497</v>
      </c>
    </row>
    <row r="33" spans="2:27" ht="15.75" x14ac:dyDescent="0.25"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>
        <v>135</v>
      </c>
      <c r="M33" s="106">
        <v>2.25</v>
      </c>
      <c r="N33" s="103">
        <v>61.690338760773052</v>
      </c>
      <c r="O33" s="103">
        <v>81.989181976255736</v>
      </c>
      <c r="P33" s="103">
        <v>95.428782445533116</v>
      </c>
      <c r="Q33" s="103">
        <v>112.40975326615523</v>
      </c>
      <c r="R33" s="103">
        <v>125.00720747164745</v>
      </c>
      <c r="S33" s="103">
        <v>137.51164405271919</v>
      </c>
      <c r="T33" s="103">
        <v>149.97045404516638</v>
      </c>
      <c r="U33" s="107">
        <v>3.3166848796114579</v>
      </c>
      <c r="V33" s="107">
        <v>4.4080205363578386</v>
      </c>
      <c r="W33" s="107">
        <v>5.1305797013727528</v>
      </c>
      <c r="X33" s="107">
        <v>6.0435351218362996</v>
      </c>
      <c r="Y33" s="107">
        <v>6.7208176060025551</v>
      </c>
      <c r="Z33" s="107">
        <v>7.3930991426193202</v>
      </c>
      <c r="AA33" s="107">
        <v>8.0629276368368892</v>
      </c>
    </row>
    <row r="34" spans="2:27" ht="15.75" x14ac:dyDescent="0.25"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>
        <v>150</v>
      </c>
      <c r="M34" s="106">
        <v>2.5</v>
      </c>
      <c r="N34" s="103">
        <v>64.343686664462211</v>
      </c>
      <c r="O34" s="103">
        <v>85.51559840534199</v>
      </c>
      <c r="P34" s="103">
        <v>99.533246206631304</v>
      </c>
      <c r="Q34" s="103">
        <v>117.24458136362429</v>
      </c>
      <c r="R34" s="103">
        <v>130.38386155644946</v>
      </c>
      <c r="S34" s="103">
        <v>143.42612336681461</v>
      </c>
      <c r="T34" s="103">
        <v>156.42079615463592</v>
      </c>
      <c r="U34" s="107">
        <v>2.6533479036891592</v>
      </c>
      <c r="V34" s="107">
        <v>3.5264164290862539</v>
      </c>
      <c r="W34" s="107">
        <v>4.104463761098188</v>
      </c>
      <c r="X34" s="107">
        <v>4.8348280974690567</v>
      </c>
      <c r="Y34" s="107">
        <v>5.3766540848020128</v>
      </c>
      <c r="Z34" s="107">
        <v>5.9144793140954164</v>
      </c>
      <c r="AA34" s="107">
        <v>6.4503421094695454</v>
      </c>
    </row>
    <row r="35" spans="2:27" ht="15.75" x14ac:dyDescent="0.25"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98">
        <v>165</v>
      </c>
      <c r="M35" s="106">
        <v>2.75</v>
      </c>
      <c r="N35" s="103">
        <v>66.002029104267933</v>
      </c>
      <c r="O35" s="103">
        <v>87.719608673520909</v>
      </c>
      <c r="P35" s="103">
        <v>102.09853605731769</v>
      </c>
      <c r="Q35" s="103">
        <v>120.26634892454243</v>
      </c>
      <c r="R35" s="103">
        <v>133.74427035945075</v>
      </c>
      <c r="S35" s="103">
        <v>147.12267293812425</v>
      </c>
      <c r="T35" s="103">
        <v>160.45225997305437</v>
      </c>
      <c r="U35" s="107">
        <v>1.6583424398057218</v>
      </c>
      <c r="V35" s="107">
        <v>2.2040102681789193</v>
      </c>
      <c r="W35" s="107">
        <v>2.5652898506863835</v>
      </c>
      <c r="X35" s="107">
        <v>3.0217675609181356</v>
      </c>
      <c r="Y35" s="107">
        <v>3.3604088030012917</v>
      </c>
      <c r="Z35" s="107">
        <v>3.6965495713096459</v>
      </c>
      <c r="AA35" s="107">
        <v>4.0314638184184446</v>
      </c>
    </row>
    <row r="36" spans="2:27" ht="15.75" x14ac:dyDescent="0.25"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8">
        <v>180</v>
      </c>
      <c r="M36" s="106">
        <v>3</v>
      </c>
      <c r="N36" s="103">
        <v>67.660371544073669</v>
      </c>
      <c r="O36" s="103">
        <v>89.923618941699829</v>
      </c>
      <c r="P36" s="103">
        <v>104.66382590800406</v>
      </c>
      <c r="Q36" s="103">
        <v>123.28811648546059</v>
      </c>
      <c r="R36" s="103">
        <v>137.10467916245202</v>
      </c>
      <c r="S36" s="103">
        <v>150.8192225094339</v>
      </c>
      <c r="T36" s="103">
        <v>164.48372379147281</v>
      </c>
      <c r="U36" s="107">
        <v>1.658342439805736</v>
      </c>
      <c r="V36" s="107">
        <v>2.2040102681789193</v>
      </c>
      <c r="W36" s="107">
        <v>2.5652898506863693</v>
      </c>
      <c r="X36" s="107">
        <v>3.021767560918164</v>
      </c>
      <c r="Y36" s="107">
        <v>3.3604088030012633</v>
      </c>
      <c r="Z36" s="107">
        <v>3.6965495713096459</v>
      </c>
      <c r="AA36" s="107">
        <v>4.0314638184184446</v>
      </c>
    </row>
    <row r="37" spans="2:27" ht="15.75" x14ac:dyDescent="0.25"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>
        <v>195</v>
      </c>
      <c r="M37" s="106">
        <v>3.25</v>
      </c>
      <c r="N37" s="103">
        <v>69.318713983879391</v>
      </c>
      <c r="O37" s="103">
        <v>92.127629209878748</v>
      </c>
      <c r="P37" s="103">
        <v>107.22911575869044</v>
      </c>
      <c r="Q37" s="103">
        <v>126.30988404637874</v>
      </c>
      <c r="R37" s="103">
        <v>140.46508796545334</v>
      </c>
      <c r="S37" s="103">
        <v>154.5157720807436</v>
      </c>
      <c r="T37" s="103">
        <v>168.51518760989126</v>
      </c>
      <c r="U37" s="107">
        <v>1.6583424398057218</v>
      </c>
      <c r="V37" s="107">
        <v>2.2040102681789193</v>
      </c>
      <c r="W37" s="107">
        <v>2.5652898506863835</v>
      </c>
      <c r="X37" s="107">
        <v>3.0217675609181498</v>
      </c>
      <c r="Y37" s="107">
        <v>3.3604088030013202</v>
      </c>
      <c r="Z37" s="107">
        <v>3.6965495713097027</v>
      </c>
      <c r="AA37" s="107">
        <v>4.0314638184184446</v>
      </c>
    </row>
    <row r="38" spans="2:27" ht="15.75" x14ac:dyDescent="0.25"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>
        <v>210</v>
      </c>
      <c r="M38" s="106">
        <v>3.5</v>
      </c>
      <c r="N38" s="103">
        <v>70.977056423685127</v>
      </c>
      <c r="O38" s="103">
        <v>94.331639478057667</v>
      </c>
      <c r="P38" s="103">
        <v>109.79440560937681</v>
      </c>
      <c r="Q38" s="103">
        <v>129.33165160729689</v>
      </c>
      <c r="R38" s="103">
        <v>143.8254967684546</v>
      </c>
      <c r="S38" s="103">
        <v>158.21232165205328</v>
      </c>
      <c r="T38" s="103">
        <v>172.54665142830973</v>
      </c>
      <c r="U38" s="107">
        <v>1.658342439805736</v>
      </c>
      <c r="V38" s="107">
        <v>2.2040102681789193</v>
      </c>
      <c r="W38" s="107">
        <v>2.5652898506863693</v>
      </c>
      <c r="X38" s="107">
        <v>3.0217675609181498</v>
      </c>
      <c r="Y38" s="107">
        <v>3.3604088030012633</v>
      </c>
      <c r="Z38" s="107">
        <v>3.6965495713096743</v>
      </c>
      <c r="AA38" s="107">
        <v>4.031463818418473</v>
      </c>
    </row>
    <row r="39" spans="2:27" ht="15.75" x14ac:dyDescent="0.25"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8">
        <v>225</v>
      </c>
      <c r="M39" s="106">
        <v>3.75</v>
      </c>
      <c r="N39" s="103">
        <v>72.137896131549141</v>
      </c>
      <c r="O39" s="103">
        <v>95.874446665782912</v>
      </c>
      <c r="P39" s="103">
        <v>111.59010850485727</v>
      </c>
      <c r="Q39" s="103">
        <v>131.44688889993961</v>
      </c>
      <c r="R39" s="103">
        <v>146.17778293055548</v>
      </c>
      <c r="S39" s="103">
        <v>160.79990635197004</v>
      </c>
      <c r="T39" s="103">
        <v>175.36867610120265</v>
      </c>
      <c r="U39" s="107">
        <v>1.1608397078640138</v>
      </c>
      <c r="V39" s="107">
        <v>1.5428071877252449</v>
      </c>
      <c r="W39" s="107">
        <v>1.7957028954804599</v>
      </c>
      <c r="X39" s="107">
        <v>2.1152372926427176</v>
      </c>
      <c r="Y39" s="107">
        <v>2.3522861621008815</v>
      </c>
      <c r="Z39" s="107">
        <v>2.5875846999167607</v>
      </c>
      <c r="AA39" s="107">
        <v>2.8220246728929226</v>
      </c>
    </row>
    <row r="40" spans="2:27" ht="15.75" x14ac:dyDescent="0.25"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>
        <v>240</v>
      </c>
      <c r="M40" s="106">
        <v>4</v>
      </c>
      <c r="N40" s="103">
        <v>72.967067351452002</v>
      </c>
      <c r="O40" s="103">
        <v>96.976451799872365</v>
      </c>
      <c r="P40" s="103">
        <v>112.87275343020046</v>
      </c>
      <c r="Q40" s="103">
        <v>132.9577726803987</v>
      </c>
      <c r="R40" s="103">
        <v>147.85798733205613</v>
      </c>
      <c r="S40" s="103">
        <v>162.64818113762485</v>
      </c>
      <c r="T40" s="103">
        <v>177.38440801041185</v>
      </c>
      <c r="U40" s="107">
        <v>0.82917121990286091</v>
      </c>
      <c r="V40" s="107">
        <v>1.1020051340894526</v>
      </c>
      <c r="W40" s="107">
        <v>1.2826449253431917</v>
      </c>
      <c r="X40" s="107">
        <v>1.5108837804590962</v>
      </c>
      <c r="Y40" s="107">
        <v>1.6802044015006459</v>
      </c>
      <c r="Z40" s="107">
        <v>1.8482747856548087</v>
      </c>
      <c r="AA40" s="107">
        <v>2.0157319092091939</v>
      </c>
    </row>
    <row r="41" spans="2:27" ht="15.75" x14ac:dyDescent="0.25"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8">
        <v>255</v>
      </c>
      <c r="M41" s="106">
        <v>4.25</v>
      </c>
      <c r="N41" s="103">
        <v>73.796238571354863</v>
      </c>
      <c r="O41" s="103">
        <v>98.078456933961832</v>
      </c>
      <c r="P41" s="103">
        <v>114.15539835554364</v>
      </c>
      <c r="Q41" s="103">
        <v>134.46865646085777</v>
      </c>
      <c r="R41" s="103">
        <v>149.53819173355674</v>
      </c>
      <c r="S41" s="103">
        <v>164.49645592327968</v>
      </c>
      <c r="T41" s="103">
        <v>179.4001399196211</v>
      </c>
      <c r="U41" s="107">
        <v>0.82917121990286091</v>
      </c>
      <c r="V41" s="107">
        <v>1.1020051340894668</v>
      </c>
      <c r="W41" s="107">
        <v>1.2826449253431775</v>
      </c>
      <c r="X41" s="107">
        <v>1.5108837804590678</v>
      </c>
      <c r="Y41" s="107">
        <v>1.6802044015006175</v>
      </c>
      <c r="Z41" s="107">
        <v>1.8482747856548372</v>
      </c>
      <c r="AA41" s="107">
        <v>2.0157319092092507</v>
      </c>
    </row>
    <row r="42" spans="2:27" ht="15.75" x14ac:dyDescent="0.25"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>
        <v>270</v>
      </c>
      <c r="M42" s="106">
        <v>4.5</v>
      </c>
      <c r="N42" s="103">
        <v>74.625409791257724</v>
      </c>
      <c r="O42" s="103">
        <v>99.180462068051284</v>
      </c>
      <c r="P42" s="103">
        <v>115.43804328088683</v>
      </c>
      <c r="Q42" s="103">
        <v>135.97954024131684</v>
      </c>
      <c r="R42" s="103">
        <v>151.21839613505739</v>
      </c>
      <c r="S42" s="103">
        <v>166.34473070893449</v>
      </c>
      <c r="T42" s="103">
        <v>181.41587182883029</v>
      </c>
      <c r="U42" s="107">
        <v>0.82917121990286091</v>
      </c>
      <c r="V42" s="107">
        <v>1.1020051340894526</v>
      </c>
      <c r="W42" s="107">
        <v>1.2826449253431917</v>
      </c>
      <c r="X42" s="107">
        <v>1.5108837804590678</v>
      </c>
      <c r="Y42" s="107">
        <v>1.6802044015006459</v>
      </c>
      <c r="Z42" s="107">
        <v>1.8482747856548087</v>
      </c>
      <c r="AA42" s="107">
        <v>2.0157319092091939</v>
      </c>
    </row>
    <row r="43" spans="2:27" ht="15.75" x14ac:dyDescent="0.25"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>
        <v>285</v>
      </c>
      <c r="M43" s="106">
        <v>4.75</v>
      </c>
      <c r="N43" s="103">
        <v>75.454581011160585</v>
      </c>
      <c r="O43" s="103">
        <v>100.28246720214074</v>
      </c>
      <c r="P43" s="103">
        <v>116.72068820623002</v>
      </c>
      <c r="Q43" s="103">
        <v>137.49042402177591</v>
      </c>
      <c r="R43" s="103">
        <v>152.89860053655804</v>
      </c>
      <c r="S43" s="103">
        <v>168.19300549458933</v>
      </c>
      <c r="T43" s="103">
        <v>183.43160373803954</v>
      </c>
      <c r="U43" s="107">
        <v>0.82917121990286091</v>
      </c>
      <c r="V43" s="107">
        <v>1.1020051340894526</v>
      </c>
      <c r="W43" s="107">
        <v>1.2826449253431917</v>
      </c>
      <c r="X43" s="107">
        <v>1.5108837804590678</v>
      </c>
      <c r="Y43" s="107">
        <v>1.6802044015006459</v>
      </c>
      <c r="Z43" s="107">
        <v>1.8482747856548372</v>
      </c>
      <c r="AA43" s="107">
        <v>2.0157319092092507</v>
      </c>
    </row>
    <row r="44" spans="2:27" ht="15.75" x14ac:dyDescent="0.25"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>
        <v>300</v>
      </c>
      <c r="M44" s="106">
        <v>5</v>
      </c>
      <c r="N44" s="103">
        <v>76.283752231063445</v>
      </c>
      <c r="O44" s="103">
        <v>101.3844723362302</v>
      </c>
      <c r="P44" s="103">
        <v>118.0033331315732</v>
      </c>
      <c r="Q44" s="103">
        <v>139.00130780223498</v>
      </c>
      <c r="R44" s="103">
        <v>154.57880493805865</v>
      </c>
      <c r="S44" s="103">
        <v>170.04128028024411</v>
      </c>
      <c r="T44" s="103">
        <v>185.44733564724876</v>
      </c>
      <c r="U44" s="107">
        <v>0.82917121990286091</v>
      </c>
      <c r="V44" s="107">
        <v>1.1020051340894668</v>
      </c>
      <c r="W44" s="107">
        <v>1.2826449253431775</v>
      </c>
      <c r="X44" s="107">
        <v>1.5108837804590678</v>
      </c>
      <c r="Y44" s="107">
        <v>1.6802044015006175</v>
      </c>
      <c r="Z44" s="107">
        <v>1.8482747856547803</v>
      </c>
      <c r="AA44" s="107">
        <v>2.0157319092092223</v>
      </c>
    </row>
    <row r="45" spans="2:27" ht="15.75" x14ac:dyDescent="0.25"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>
        <v>315</v>
      </c>
      <c r="M45" s="106">
        <v>5.25</v>
      </c>
      <c r="N45" s="103">
        <v>77.112923450966306</v>
      </c>
      <c r="O45" s="103">
        <v>102.48647747031967</v>
      </c>
      <c r="P45" s="103">
        <v>119.28597805691638</v>
      </c>
      <c r="Q45" s="103">
        <v>140.51219158269404</v>
      </c>
      <c r="R45" s="103">
        <v>156.2590093395593</v>
      </c>
      <c r="S45" s="103">
        <v>171.88955506589895</v>
      </c>
      <c r="T45" s="103">
        <v>187.46306755645799</v>
      </c>
      <c r="U45" s="107">
        <v>0.82917121990286091</v>
      </c>
      <c r="V45" s="107">
        <v>1.1020051340894668</v>
      </c>
      <c r="W45" s="107">
        <v>1.2826449253431775</v>
      </c>
      <c r="X45" s="107">
        <v>1.5108837804590678</v>
      </c>
      <c r="Y45" s="107">
        <v>1.6802044015006459</v>
      </c>
      <c r="Z45" s="107">
        <v>1.8482747856548372</v>
      </c>
      <c r="AA45" s="107">
        <v>2.0157319092092223</v>
      </c>
    </row>
    <row r="46" spans="2:27" ht="15.75" x14ac:dyDescent="0.25"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>
        <v>330</v>
      </c>
      <c r="M46" s="106">
        <v>5.5</v>
      </c>
      <c r="N46" s="103">
        <v>77.942094670869167</v>
      </c>
      <c r="O46" s="103">
        <v>103.58848260440912</v>
      </c>
      <c r="P46" s="103">
        <v>120.56862298225957</v>
      </c>
      <c r="Q46" s="103">
        <v>142.02307536315311</v>
      </c>
      <c r="R46" s="103">
        <v>157.93921374105992</v>
      </c>
      <c r="S46" s="103">
        <v>173.73782985155378</v>
      </c>
      <c r="T46" s="103">
        <v>189.47879946566724</v>
      </c>
      <c r="U46" s="107">
        <v>0.82917121990286091</v>
      </c>
      <c r="V46" s="107">
        <v>1.1020051340894526</v>
      </c>
      <c r="W46" s="107">
        <v>1.2826449253431917</v>
      </c>
      <c r="X46" s="107">
        <v>1.5108837804590678</v>
      </c>
      <c r="Y46" s="107">
        <v>1.6802044015006175</v>
      </c>
      <c r="Z46" s="107">
        <v>1.8482747856548372</v>
      </c>
      <c r="AA46" s="107">
        <v>2.0157319092092507</v>
      </c>
    </row>
    <row r="47" spans="2:27" ht="15.75" x14ac:dyDescent="0.25">
      <c r="B47" s="98"/>
      <c r="C47" s="98"/>
      <c r="D47" s="98"/>
      <c r="E47" s="98"/>
      <c r="F47" s="98"/>
      <c r="G47" s="98"/>
      <c r="H47" s="98"/>
      <c r="I47" s="98"/>
      <c r="J47" s="98"/>
      <c r="K47" s="98"/>
      <c r="L47" s="98">
        <v>345</v>
      </c>
      <c r="M47" s="106">
        <v>5.75</v>
      </c>
      <c r="N47" s="103">
        <v>78.771265890772042</v>
      </c>
      <c r="O47" s="103">
        <v>104.69048773849858</v>
      </c>
      <c r="P47" s="103">
        <v>121.85126790760276</v>
      </c>
      <c r="Q47" s="103">
        <v>143.53395914361221</v>
      </c>
      <c r="R47" s="103">
        <v>159.61941814256056</v>
      </c>
      <c r="S47" s="103">
        <v>175.58610463720859</v>
      </c>
      <c r="T47" s="103">
        <v>191.49453137487643</v>
      </c>
      <c r="U47" s="107">
        <v>0.82917121990287512</v>
      </c>
      <c r="V47" s="107">
        <v>1.1020051340894526</v>
      </c>
      <c r="W47" s="107">
        <v>1.2826449253431917</v>
      </c>
      <c r="X47" s="107">
        <v>1.5108837804590962</v>
      </c>
      <c r="Y47" s="107">
        <v>1.6802044015006459</v>
      </c>
      <c r="Z47" s="107">
        <v>1.8482747856548087</v>
      </c>
      <c r="AA47" s="107">
        <v>2.0157319092091939</v>
      </c>
    </row>
    <row r="48" spans="2:27" ht="15.75" x14ac:dyDescent="0.25">
      <c r="L48" s="98">
        <v>360</v>
      </c>
      <c r="M48" s="106">
        <v>6</v>
      </c>
      <c r="N48" s="103">
        <v>79.600437110674903</v>
      </c>
      <c r="O48" s="103">
        <v>105.79249287258804</v>
      </c>
      <c r="P48" s="103">
        <v>123.13391283294595</v>
      </c>
      <c r="Q48" s="103">
        <v>145.04484292407128</v>
      </c>
      <c r="R48" s="103">
        <v>161.29962254406121</v>
      </c>
      <c r="S48" s="103">
        <v>177.43437942286343</v>
      </c>
      <c r="T48" s="103">
        <v>193.51026328408568</v>
      </c>
      <c r="U48" s="107">
        <v>0.82917121990286091</v>
      </c>
      <c r="V48" s="107">
        <v>1.1020051340894668</v>
      </c>
      <c r="W48" s="107">
        <v>1.2826449253431917</v>
      </c>
      <c r="X48" s="107">
        <v>1.5108837804590678</v>
      </c>
      <c r="Y48" s="107">
        <v>1.6802044015006459</v>
      </c>
      <c r="Z48" s="107">
        <v>1.8482747856548372</v>
      </c>
      <c r="AA48" s="107">
        <v>2.0157319092092507</v>
      </c>
    </row>
    <row r="49" spans="13:27" ht="15.75" x14ac:dyDescent="0.25">
      <c r="M49" s="98"/>
      <c r="N49" s="108"/>
      <c r="O49" s="108"/>
      <c r="P49" s="108"/>
      <c r="Q49" s="108"/>
      <c r="R49" s="108"/>
      <c r="S49" s="108"/>
      <c r="T49" s="108"/>
      <c r="U49" s="107"/>
      <c r="V49" s="107"/>
      <c r="W49" s="107"/>
      <c r="X49" s="107"/>
      <c r="Y49" s="107"/>
      <c r="Z49" s="107"/>
      <c r="AA49" s="107"/>
    </row>
    <row r="50" spans="13:27" ht="15.75" x14ac:dyDescent="0.25">
      <c r="M50" s="98"/>
      <c r="N50" s="108"/>
      <c r="O50" s="108"/>
      <c r="P50" s="108"/>
      <c r="Q50" s="108"/>
      <c r="R50" s="108"/>
      <c r="S50" s="108"/>
      <c r="T50" s="108"/>
      <c r="U50" s="109">
        <v>79.600437110674903</v>
      </c>
      <c r="V50" s="109">
        <v>105.79249287258804</v>
      </c>
      <c r="W50" s="109">
        <v>123.13391283294595</v>
      </c>
      <c r="X50" s="109">
        <v>145.04484292407128</v>
      </c>
      <c r="Y50" s="109">
        <v>161.29962254406121</v>
      </c>
      <c r="Z50" s="109">
        <v>177.43437942286343</v>
      </c>
      <c r="AA50" s="109">
        <v>193.51026328408568</v>
      </c>
    </row>
    <row r="51" spans="13:27" ht="15.75" x14ac:dyDescent="0.25">
      <c r="M51" s="98"/>
      <c r="N51" s="108"/>
      <c r="O51" s="108"/>
      <c r="P51" s="108"/>
      <c r="Q51" s="108"/>
      <c r="R51" s="108"/>
      <c r="S51" s="108"/>
      <c r="T51" s="108"/>
      <c r="U51" s="107"/>
      <c r="V51" s="107"/>
      <c r="W51" s="107"/>
      <c r="X51" s="107"/>
      <c r="Y51" s="107"/>
      <c r="Z51" s="107"/>
      <c r="AA51" s="107"/>
    </row>
    <row r="52" spans="13:27" ht="15.75" x14ac:dyDescent="0.25">
      <c r="M52" s="98"/>
      <c r="N52" s="108"/>
      <c r="O52" s="108"/>
      <c r="P52" s="108"/>
      <c r="Q52" s="108"/>
      <c r="R52" s="108"/>
      <c r="S52" s="108"/>
      <c r="T52" s="108"/>
      <c r="U52" s="107"/>
      <c r="V52" s="107"/>
      <c r="W52" s="107"/>
      <c r="X52" s="107"/>
      <c r="Y52" s="107"/>
      <c r="Z52" s="107"/>
      <c r="AA52" s="107"/>
    </row>
    <row r="53" spans="13:27" ht="15.75" x14ac:dyDescent="0.25">
      <c r="M53" s="98"/>
      <c r="N53" s="108"/>
      <c r="O53" s="108"/>
      <c r="P53" s="108"/>
      <c r="Q53" s="108"/>
      <c r="R53" s="108"/>
      <c r="S53" s="108"/>
      <c r="T53" s="108"/>
      <c r="U53" s="107"/>
      <c r="V53" s="107"/>
      <c r="W53" s="107"/>
      <c r="X53" s="107"/>
      <c r="Y53" s="107"/>
      <c r="Z53" s="107"/>
      <c r="AA53" s="107"/>
    </row>
    <row r="54" spans="13:27" ht="15.75" x14ac:dyDescent="0.25">
      <c r="M54" s="98"/>
      <c r="N54" s="108"/>
      <c r="O54" s="108"/>
      <c r="P54" s="108"/>
      <c r="Q54" s="108"/>
      <c r="R54" s="108"/>
      <c r="S54" s="108"/>
      <c r="T54" s="108"/>
      <c r="U54" s="107"/>
      <c r="V54" s="107"/>
      <c r="W54" s="107"/>
      <c r="X54" s="107"/>
      <c r="Y54" s="107"/>
      <c r="Z54" s="107"/>
      <c r="AA54" s="107"/>
    </row>
    <row r="55" spans="13:27" ht="15.75" x14ac:dyDescent="0.25">
      <c r="M55" s="98"/>
      <c r="N55" s="108"/>
      <c r="O55" s="108"/>
      <c r="P55" s="108"/>
      <c r="Q55" s="108"/>
      <c r="R55" s="108"/>
      <c r="S55" s="108"/>
      <c r="T55" s="108"/>
      <c r="U55" s="107"/>
      <c r="V55" s="107"/>
      <c r="W55" s="107"/>
      <c r="X55" s="107"/>
      <c r="Y55" s="107"/>
      <c r="Z55" s="107"/>
      <c r="AA55" s="107"/>
    </row>
    <row r="56" spans="13:27" ht="15.75" x14ac:dyDescent="0.25">
      <c r="M56" s="98"/>
      <c r="N56" s="108"/>
      <c r="O56" s="108"/>
      <c r="P56" s="108"/>
      <c r="Q56" s="108"/>
      <c r="R56" s="108"/>
      <c r="S56" s="108"/>
      <c r="T56" s="108"/>
      <c r="U56" s="107"/>
      <c r="V56" s="107"/>
      <c r="W56" s="107"/>
      <c r="X56" s="107"/>
      <c r="Y56" s="107"/>
      <c r="Z56" s="107"/>
      <c r="AA56" s="107"/>
    </row>
    <row r="57" spans="13:27" ht="15.75" x14ac:dyDescent="0.25">
      <c r="M57" s="98"/>
      <c r="N57" s="108"/>
      <c r="O57" s="108"/>
      <c r="P57" s="108"/>
      <c r="Q57" s="108"/>
      <c r="R57" s="108"/>
      <c r="S57" s="108"/>
      <c r="T57" s="108"/>
      <c r="U57" s="107"/>
      <c r="V57" s="107"/>
      <c r="W57" s="107"/>
      <c r="X57" s="107"/>
      <c r="Y57" s="107"/>
      <c r="Z57" s="107"/>
      <c r="AA57" s="107"/>
    </row>
    <row r="58" spans="13:27" ht="15.75" x14ac:dyDescent="0.25">
      <c r="M58" s="98"/>
      <c r="N58" s="108"/>
      <c r="O58" s="108"/>
      <c r="P58" s="108"/>
      <c r="Q58" s="108"/>
      <c r="R58" s="108"/>
      <c r="S58" s="108"/>
      <c r="T58" s="108"/>
      <c r="U58" s="107"/>
      <c r="V58" s="107"/>
      <c r="W58" s="107"/>
      <c r="X58" s="107"/>
      <c r="Y58" s="107"/>
      <c r="Z58" s="107"/>
      <c r="AA58" s="107"/>
    </row>
    <row r="59" spans="13:27" ht="15.75" x14ac:dyDescent="0.25">
      <c r="M59" s="98"/>
      <c r="N59" s="108"/>
      <c r="O59" s="108"/>
      <c r="P59" s="108"/>
      <c r="Q59" s="108"/>
      <c r="R59" s="108"/>
      <c r="S59" s="108"/>
      <c r="T59" s="108"/>
      <c r="U59" s="107"/>
      <c r="V59" s="107"/>
      <c r="W59" s="107"/>
      <c r="X59" s="107"/>
      <c r="Y59" s="107"/>
      <c r="Z59" s="107"/>
      <c r="AA59" s="107"/>
    </row>
    <row r="60" spans="13:27" ht="15.75" x14ac:dyDescent="0.25">
      <c r="M60" s="98"/>
      <c r="N60" s="108"/>
      <c r="O60" s="108"/>
      <c r="P60" s="108"/>
      <c r="Q60" s="108"/>
      <c r="R60" s="108"/>
      <c r="S60" s="108"/>
      <c r="T60" s="108"/>
      <c r="U60" s="107"/>
      <c r="V60" s="107"/>
      <c r="W60" s="107"/>
      <c r="X60" s="107"/>
      <c r="Y60" s="107"/>
      <c r="Z60" s="107"/>
      <c r="AA60" s="107"/>
    </row>
    <row r="61" spans="13:27" ht="15.75" x14ac:dyDescent="0.25">
      <c r="M61" s="98"/>
      <c r="N61" s="108"/>
      <c r="O61" s="108"/>
      <c r="P61" s="108"/>
      <c r="Q61" s="108"/>
      <c r="R61" s="108"/>
      <c r="S61" s="108"/>
      <c r="T61" s="108"/>
      <c r="U61" s="107"/>
      <c r="V61" s="107"/>
      <c r="W61" s="107"/>
      <c r="X61" s="107"/>
      <c r="Y61" s="107"/>
      <c r="Z61" s="107"/>
      <c r="AA61" s="107"/>
    </row>
    <row r="62" spans="13:27" ht="15.75" x14ac:dyDescent="0.25">
      <c r="M62" s="98"/>
      <c r="N62" s="108"/>
      <c r="O62" s="108"/>
      <c r="P62" s="108"/>
      <c r="Q62" s="108"/>
      <c r="R62" s="108"/>
      <c r="S62" s="108"/>
      <c r="T62" s="108"/>
      <c r="U62" s="107"/>
      <c r="V62" s="107"/>
      <c r="W62" s="107"/>
      <c r="X62" s="107"/>
      <c r="Y62" s="107"/>
      <c r="Z62" s="107"/>
      <c r="AA62" s="107"/>
    </row>
    <row r="63" spans="13:27" ht="15.75" x14ac:dyDescent="0.25">
      <c r="M63" s="98"/>
      <c r="N63" s="108"/>
      <c r="O63" s="108"/>
      <c r="P63" s="108"/>
      <c r="Q63" s="108"/>
      <c r="R63" s="108"/>
      <c r="S63" s="108"/>
      <c r="T63" s="108"/>
      <c r="U63" s="107"/>
      <c r="V63" s="107"/>
      <c r="W63" s="107"/>
      <c r="X63" s="107"/>
      <c r="Y63" s="107"/>
      <c r="Z63" s="107"/>
      <c r="AA63" s="107"/>
    </row>
    <row r="64" spans="13:27" ht="15.75" x14ac:dyDescent="0.25">
      <c r="M64" s="98"/>
      <c r="N64" s="108"/>
      <c r="O64" s="108"/>
      <c r="P64" s="108"/>
      <c r="Q64" s="108"/>
      <c r="R64" s="108"/>
      <c r="S64" s="108"/>
      <c r="T64" s="108"/>
      <c r="U64" s="107"/>
      <c r="V64" s="107"/>
      <c r="W64" s="107"/>
      <c r="X64" s="107"/>
      <c r="Y64" s="107"/>
      <c r="Z64" s="107"/>
      <c r="AA64" s="107"/>
    </row>
    <row r="65" spans="13:27" ht="15.75" x14ac:dyDescent="0.25">
      <c r="M65" s="98"/>
      <c r="N65" s="108"/>
      <c r="O65" s="108"/>
      <c r="P65" s="108"/>
      <c r="Q65" s="108"/>
      <c r="R65" s="108"/>
      <c r="S65" s="108"/>
      <c r="T65" s="108"/>
      <c r="U65" s="107"/>
      <c r="V65" s="107"/>
      <c r="W65" s="107"/>
      <c r="X65" s="107"/>
      <c r="Y65" s="107"/>
      <c r="Z65" s="107"/>
      <c r="AA65" s="107"/>
    </row>
    <row r="66" spans="13:27" ht="15.75" x14ac:dyDescent="0.25">
      <c r="M66" s="98"/>
      <c r="N66" s="108"/>
      <c r="O66" s="108"/>
      <c r="P66" s="108"/>
      <c r="Q66" s="108"/>
      <c r="R66" s="108"/>
      <c r="S66" s="108"/>
      <c r="T66" s="108"/>
      <c r="U66" s="107"/>
      <c r="V66" s="107"/>
      <c r="W66" s="107"/>
      <c r="X66" s="107"/>
      <c r="Y66" s="107"/>
      <c r="Z66" s="107"/>
      <c r="AA66" s="107"/>
    </row>
    <row r="67" spans="13:27" ht="15.75" x14ac:dyDescent="0.25">
      <c r="M67" s="98"/>
      <c r="N67" s="108"/>
      <c r="O67" s="108"/>
      <c r="P67" s="108"/>
      <c r="Q67" s="108"/>
      <c r="R67" s="108"/>
      <c r="S67" s="108"/>
      <c r="T67" s="108"/>
      <c r="U67" s="107"/>
      <c r="V67" s="107"/>
      <c r="W67" s="107"/>
      <c r="X67" s="107"/>
      <c r="Y67" s="107"/>
      <c r="Z67" s="107"/>
      <c r="AA67" s="107"/>
    </row>
    <row r="68" spans="13:27" ht="15.75" x14ac:dyDescent="0.25">
      <c r="M68" s="98"/>
      <c r="N68" s="108"/>
      <c r="O68" s="108"/>
      <c r="P68" s="108"/>
      <c r="Q68" s="108"/>
      <c r="R68" s="108"/>
      <c r="S68" s="108"/>
      <c r="T68" s="108"/>
      <c r="U68" s="107"/>
      <c r="V68" s="107"/>
      <c r="W68" s="107"/>
      <c r="X68" s="107"/>
      <c r="Y68" s="107"/>
      <c r="Z68" s="107"/>
      <c r="AA68" s="107"/>
    </row>
    <row r="69" spans="13:27" ht="15.75" x14ac:dyDescent="0.25">
      <c r="M69" s="98"/>
      <c r="N69" s="108"/>
      <c r="O69" s="108"/>
      <c r="P69" s="108"/>
      <c r="Q69" s="108"/>
      <c r="R69" s="108"/>
      <c r="S69" s="108"/>
      <c r="T69" s="108"/>
      <c r="U69" s="107"/>
      <c r="V69" s="107"/>
      <c r="W69" s="107"/>
      <c r="X69" s="107"/>
      <c r="Y69" s="107"/>
      <c r="Z69" s="107"/>
      <c r="AA69" s="107"/>
    </row>
    <row r="70" spans="13:27" ht="15.75" x14ac:dyDescent="0.25">
      <c r="M70" s="98"/>
      <c r="N70" s="108"/>
      <c r="O70" s="108"/>
      <c r="P70" s="108"/>
      <c r="Q70" s="108"/>
      <c r="R70" s="108"/>
      <c r="S70" s="108"/>
      <c r="T70" s="108"/>
      <c r="U70" s="107"/>
      <c r="V70" s="107"/>
      <c r="W70" s="107"/>
      <c r="X70" s="107"/>
      <c r="Y70" s="107"/>
      <c r="Z70" s="107"/>
      <c r="AA70" s="107"/>
    </row>
    <row r="71" spans="13:27" ht="15.75" x14ac:dyDescent="0.25">
      <c r="M71" s="98"/>
      <c r="N71" s="108"/>
      <c r="O71" s="108"/>
      <c r="P71" s="108"/>
      <c r="Q71" s="108"/>
      <c r="R71" s="108"/>
      <c r="S71" s="108"/>
      <c r="T71" s="108"/>
      <c r="U71" s="107"/>
      <c r="V71" s="107"/>
      <c r="W71" s="107"/>
      <c r="X71" s="107"/>
      <c r="Y71" s="107"/>
      <c r="Z71" s="107"/>
      <c r="AA71" s="107"/>
    </row>
    <row r="72" spans="13:27" ht="15.75" x14ac:dyDescent="0.25">
      <c r="M72" s="98"/>
      <c r="N72" s="108"/>
      <c r="O72" s="108"/>
      <c r="P72" s="108"/>
      <c r="Q72" s="108"/>
      <c r="R72" s="108"/>
      <c r="S72" s="108"/>
      <c r="T72" s="108"/>
      <c r="U72" s="107"/>
      <c r="V72" s="107"/>
      <c r="W72" s="107"/>
      <c r="X72" s="107"/>
      <c r="Y72" s="107"/>
      <c r="Z72" s="107"/>
      <c r="AA72" s="107"/>
    </row>
    <row r="73" spans="13:27" ht="15.75" x14ac:dyDescent="0.25">
      <c r="M73" s="98"/>
      <c r="N73" s="108"/>
      <c r="O73" s="108"/>
      <c r="P73" s="108"/>
      <c r="Q73" s="108"/>
      <c r="R73" s="108"/>
      <c r="S73" s="108"/>
      <c r="T73" s="108"/>
      <c r="U73" s="107"/>
      <c r="V73" s="107"/>
      <c r="W73" s="107"/>
      <c r="X73" s="107"/>
      <c r="Y73" s="107"/>
      <c r="Z73" s="107"/>
      <c r="AA73" s="107"/>
    </row>
    <row r="74" spans="13:27" ht="15.75" x14ac:dyDescent="0.25">
      <c r="M74" s="98"/>
      <c r="N74" s="108"/>
      <c r="O74" s="108"/>
      <c r="P74" s="108"/>
      <c r="Q74" s="108"/>
      <c r="R74" s="108"/>
      <c r="S74" s="108"/>
      <c r="T74" s="108"/>
      <c r="U74" s="107"/>
      <c r="V74" s="107"/>
      <c r="W74" s="107"/>
      <c r="X74" s="107"/>
      <c r="Y74" s="107"/>
      <c r="Z74" s="107"/>
      <c r="AA74" s="107"/>
    </row>
    <row r="75" spans="13:27" ht="15.75" x14ac:dyDescent="0.25">
      <c r="M75" s="98"/>
      <c r="N75" s="108"/>
      <c r="O75" s="108"/>
      <c r="P75" s="108"/>
      <c r="Q75" s="108"/>
      <c r="R75" s="108"/>
      <c r="S75" s="108"/>
      <c r="T75" s="108"/>
      <c r="U75" s="107"/>
      <c r="V75" s="107"/>
      <c r="W75" s="107"/>
      <c r="X75" s="107"/>
      <c r="Y75" s="107"/>
      <c r="Z75" s="107"/>
      <c r="AA75" s="107"/>
    </row>
    <row r="76" spans="13:27" ht="15.75" x14ac:dyDescent="0.25">
      <c r="M76" s="98"/>
      <c r="N76" s="108"/>
      <c r="O76" s="108"/>
      <c r="P76" s="108"/>
      <c r="Q76" s="108"/>
      <c r="R76" s="108"/>
      <c r="S76" s="108"/>
      <c r="T76" s="108"/>
      <c r="U76" s="107"/>
      <c r="V76" s="107"/>
      <c r="W76" s="107"/>
      <c r="X76" s="107"/>
      <c r="Y76" s="107"/>
      <c r="Z76" s="107"/>
      <c r="AA76" s="107"/>
    </row>
    <row r="77" spans="13:27" ht="15.75" x14ac:dyDescent="0.25">
      <c r="M77" s="98"/>
      <c r="N77" s="108"/>
      <c r="O77" s="108"/>
      <c r="P77" s="108"/>
      <c r="Q77" s="108"/>
      <c r="R77" s="108"/>
      <c r="S77" s="108"/>
      <c r="T77" s="108"/>
      <c r="U77" s="107"/>
      <c r="V77" s="107"/>
      <c r="W77" s="107"/>
      <c r="X77" s="107"/>
      <c r="Y77" s="107"/>
      <c r="Z77" s="107"/>
      <c r="AA77" s="107"/>
    </row>
    <row r="78" spans="13:27" ht="15.75" x14ac:dyDescent="0.25">
      <c r="M78" s="98"/>
      <c r="N78" s="108"/>
      <c r="O78" s="108"/>
      <c r="P78" s="108"/>
      <c r="Q78" s="108"/>
      <c r="R78" s="108"/>
      <c r="S78" s="108"/>
      <c r="T78" s="108"/>
      <c r="U78" s="107"/>
      <c r="V78" s="107"/>
      <c r="W78" s="107"/>
      <c r="X78" s="107"/>
      <c r="Y78" s="107"/>
      <c r="Z78" s="107"/>
      <c r="AA78" s="107"/>
    </row>
    <row r="79" spans="13:27" ht="15.75" x14ac:dyDescent="0.25">
      <c r="M79" s="98"/>
      <c r="N79" s="108"/>
      <c r="O79" s="108"/>
      <c r="P79" s="108"/>
      <c r="Q79" s="108"/>
      <c r="R79" s="108"/>
      <c r="S79" s="108"/>
      <c r="T79" s="108"/>
      <c r="U79" s="107"/>
      <c r="V79" s="107"/>
      <c r="W79" s="107"/>
      <c r="X79" s="107"/>
      <c r="Y79" s="107"/>
      <c r="Z79" s="107"/>
      <c r="AA79" s="107"/>
    </row>
    <row r="80" spans="13:27" ht="15.75" x14ac:dyDescent="0.25">
      <c r="M80" s="98"/>
      <c r="N80" s="108"/>
      <c r="O80" s="108"/>
      <c r="P80" s="108"/>
      <c r="Q80" s="108"/>
      <c r="R80" s="108"/>
      <c r="S80" s="108"/>
      <c r="T80" s="108"/>
      <c r="U80" s="107"/>
      <c r="V80" s="107"/>
      <c r="W80" s="107"/>
      <c r="X80" s="107"/>
      <c r="Y80" s="107"/>
      <c r="Z80" s="107"/>
      <c r="AA80" s="107"/>
    </row>
    <row r="81" spans="13:27" ht="15.75" x14ac:dyDescent="0.25">
      <c r="M81" s="98"/>
      <c r="N81" s="108"/>
      <c r="O81" s="108"/>
      <c r="P81" s="108"/>
      <c r="Q81" s="108"/>
      <c r="R81" s="108"/>
      <c r="S81" s="108"/>
      <c r="T81" s="108"/>
      <c r="U81" s="107"/>
      <c r="V81" s="107"/>
      <c r="W81" s="107"/>
      <c r="X81" s="107"/>
      <c r="Y81" s="107"/>
      <c r="Z81" s="107"/>
      <c r="AA81" s="107"/>
    </row>
    <row r="82" spans="13:27" ht="15.75" x14ac:dyDescent="0.25">
      <c r="M82" s="98"/>
      <c r="N82" s="108"/>
      <c r="O82" s="108"/>
      <c r="P82" s="108"/>
      <c r="Q82" s="108"/>
      <c r="R82" s="108"/>
      <c r="S82" s="108"/>
      <c r="T82" s="108"/>
      <c r="U82" s="107"/>
      <c r="V82" s="107"/>
      <c r="W82" s="107"/>
      <c r="X82" s="107"/>
      <c r="Y82" s="107"/>
      <c r="Z82" s="107"/>
      <c r="AA82" s="107"/>
    </row>
    <row r="83" spans="13:27" ht="15.75" x14ac:dyDescent="0.25">
      <c r="M83" s="98"/>
      <c r="N83" s="108"/>
      <c r="O83" s="108"/>
      <c r="P83" s="108"/>
      <c r="Q83" s="108"/>
      <c r="R83" s="108"/>
      <c r="S83" s="108"/>
      <c r="T83" s="108"/>
      <c r="U83" s="107"/>
      <c r="V83" s="107"/>
      <c r="W83" s="107"/>
      <c r="X83" s="107"/>
      <c r="Y83" s="107"/>
      <c r="Z83" s="107"/>
      <c r="AA83" s="107"/>
    </row>
    <row r="84" spans="13:27" ht="15.75" x14ac:dyDescent="0.25">
      <c r="M84" s="98"/>
      <c r="N84" s="108"/>
      <c r="O84" s="108"/>
      <c r="P84" s="108"/>
      <c r="Q84" s="108"/>
      <c r="R84" s="108"/>
      <c r="S84" s="108"/>
      <c r="T84" s="108"/>
      <c r="U84" s="107"/>
      <c r="V84" s="107"/>
      <c r="W84" s="107"/>
      <c r="X84" s="107"/>
      <c r="Y84" s="107"/>
      <c r="Z84" s="107"/>
      <c r="AA84" s="107"/>
    </row>
    <row r="85" spans="13:27" ht="15.75" x14ac:dyDescent="0.25">
      <c r="M85" s="98"/>
      <c r="N85" s="108"/>
      <c r="O85" s="108"/>
      <c r="P85" s="108"/>
      <c r="Q85" s="108"/>
      <c r="R85" s="108"/>
      <c r="S85" s="108"/>
      <c r="T85" s="108"/>
      <c r="U85" s="107"/>
      <c r="V85" s="107"/>
      <c r="W85" s="107"/>
      <c r="X85" s="107"/>
      <c r="Y85" s="107"/>
      <c r="Z85" s="107"/>
      <c r="AA85" s="107"/>
    </row>
    <row r="86" spans="13:27" ht="15.75" x14ac:dyDescent="0.25">
      <c r="M86" s="98"/>
      <c r="N86" s="108"/>
      <c r="O86" s="108"/>
      <c r="P86" s="108"/>
      <c r="Q86" s="108"/>
      <c r="R86" s="108"/>
      <c r="S86" s="108"/>
      <c r="T86" s="108"/>
      <c r="U86" s="107"/>
      <c r="V86" s="107"/>
      <c r="W86" s="107"/>
      <c r="X86" s="107"/>
      <c r="Y86" s="107"/>
      <c r="Z86" s="107"/>
      <c r="AA86" s="107"/>
    </row>
    <row r="87" spans="13:27" ht="15.75" x14ac:dyDescent="0.25">
      <c r="M87" s="98"/>
      <c r="N87" s="108"/>
      <c r="O87" s="108"/>
      <c r="P87" s="108"/>
      <c r="Q87" s="108"/>
      <c r="R87" s="108"/>
      <c r="S87" s="108"/>
      <c r="T87" s="108"/>
      <c r="U87" s="107"/>
      <c r="V87" s="107"/>
      <c r="W87" s="107"/>
      <c r="X87" s="107"/>
      <c r="Y87" s="107"/>
      <c r="Z87" s="107"/>
      <c r="AA87" s="107"/>
    </row>
    <row r="88" spans="13:27" ht="15.75" x14ac:dyDescent="0.25">
      <c r="M88" s="98"/>
      <c r="N88" s="108"/>
      <c r="O88" s="108"/>
      <c r="P88" s="108"/>
      <c r="Q88" s="108"/>
      <c r="R88" s="108"/>
      <c r="S88" s="108"/>
      <c r="T88" s="108"/>
      <c r="U88" s="107"/>
      <c r="V88" s="107"/>
      <c r="W88" s="107"/>
      <c r="X88" s="107"/>
      <c r="Y88" s="107"/>
      <c r="Z88" s="107"/>
      <c r="AA88" s="107"/>
    </row>
    <row r="89" spans="13:27" ht="15.75" x14ac:dyDescent="0.25">
      <c r="M89" s="98"/>
      <c r="N89" s="108"/>
      <c r="O89" s="108"/>
      <c r="P89" s="108"/>
      <c r="Q89" s="108"/>
      <c r="R89" s="108"/>
      <c r="S89" s="108"/>
      <c r="T89" s="108"/>
      <c r="U89" s="107"/>
      <c r="V89" s="107"/>
      <c r="W89" s="107"/>
      <c r="X89" s="107"/>
      <c r="Y89" s="107"/>
      <c r="Z89" s="107"/>
      <c r="AA89" s="107"/>
    </row>
  </sheetData>
  <mergeCells count="3">
    <mergeCell ref="M11:T11"/>
    <mergeCell ref="M22:T22"/>
    <mergeCell ref="U22:AB22"/>
  </mergeCells>
  <pageMargins left="0.7" right="0.7" top="0.75" bottom="0.75" header="0.3" footer="0.3"/>
  <pageSetup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</sheetPr>
  <dimension ref="A1:E31"/>
  <sheetViews>
    <sheetView zoomScaleNormal="100" workbookViewId="0">
      <selection activeCell="J16" sqref="J16"/>
    </sheetView>
  </sheetViews>
  <sheetFormatPr baseColWidth="10" defaultRowHeight="15" x14ac:dyDescent="0.25"/>
  <cols>
    <col min="1" max="1" width="22.7109375" customWidth="1"/>
  </cols>
  <sheetData>
    <row r="1" spans="1:5" ht="31.5" customHeight="1" x14ac:dyDescent="0.25">
      <c r="A1" s="233" t="s">
        <v>97</v>
      </c>
      <c r="B1" s="233"/>
      <c r="C1" s="233"/>
      <c r="D1" s="233"/>
    </row>
    <row r="3" spans="1:5" x14ac:dyDescent="0.25">
      <c r="A3" s="198" t="s">
        <v>120</v>
      </c>
      <c r="B3" s="198"/>
      <c r="C3" s="198"/>
      <c r="D3" s="198"/>
    </row>
    <row r="4" spans="1:5" x14ac:dyDescent="0.25">
      <c r="A4" s="21"/>
      <c r="B4" s="21"/>
      <c r="C4" s="21"/>
      <c r="D4" s="21"/>
    </row>
    <row r="5" spans="1:5" ht="17.25" x14ac:dyDescent="0.25">
      <c r="A5" t="s">
        <v>127</v>
      </c>
      <c r="B5" s="21">
        <v>0.1014</v>
      </c>
      <c r="C5" s="21" t="s">
        <v>4</v>
      </c>
      <c r="E5" s="25"/>
    </row>
    <row r="6" spans="1:5" ht="17.25" x14ac:dyDescent="0.25">
      <c r="A6" t="s">
        <v>128</v>
      </c>
      <c r="B6" s="59">
        <v>8.2500000000000004E-2</v>
      </c>
      <c r="C6" s="59" t="s">
        <v>132</v>
      </c>
      <c r="E6" s="59"/>
    </row>
    <row r="7" spans="1:5" x14ac:dyDescent="0.25">
      <c r="A7" t="s">
        <v>129</v>
      </c>
      <c r="B7" s="59">
        <v>1.8800000000000001E-2</v>
      </c>
      <c r="C7" s="59" t="s">
        <v>132</v>
      </c>
      <c r="E7" s="59"/>
    </row>
    <row r="8" spans="1:5" x14ac:dyDescent="0.25">
      <c r="A8" t="s">
        <v>130</v>
      </c>
      <c r="B8" s="59">
        <v>37.549999999999997</v>
      </c>
      <c r="C8" s="59" t="s">
        <v>131</v>
      </c>
      <c r="E8" s="59"/>
    </row>
    <row r="10" spans="1:5" ht="45" x14ac:dyDescent="0.25">
      <c r="A10" s="22" t="s">
        <v>89</v>
      </c>
      <c r="B10" s="22" t="s">
        <v>94</v>
      </c>
      <c r="C10" s="22" t="s">
        <v>95</v>
      </c>
      <c r="D10" s="22" t="s">
        <v>96</v>
      </c>
    </row>
    <row r="11" spans="1:5" x14ac:dyDescent="0.25">
      <c r="A11">
        <v>2</v>
      </c>
      <c r="B11" s="19">
        <v>104.46660662147568</v>
      </c>
      <c r="C11" s="49">
        <v>0.75</v>
      </c>
      <c r="D11" s="232">
        <v>1.9665275915034273</v>
      </c>
      <c r="E11" s="11"/>
    </row>
    <row r="12" spans="1:5" x14ac:dyDescent="0.25">
      <c r="B12" s="19"/>
      <c r="C12" s="49">
        <v>0.31</v>
      </c>
      <c r="D12" s="232"/>
      <c r="E12" s="11"/>
    </row>
    <row r="13" spans="1:5" x14ac:dyDescent="0.25">
      <c r="B13" s="19"/>
      <c r="C13" s="49">
        <v>0.28999999999999998</v>
      </c>
      <c r="D13" s="232"/>
      <c r="E13" s="11"/>
    </row>
    <row r="14" spans="1:5" x14ac:dyDescent="0.25">
      <c r="A14">
        <v>2.33</v>
      </c>
      <c r="B14" s="19">
        <v>107.37820860985802</v>
      </c>
      <c r="C14" s="49">
        <v>0.75</v>
      </c>
      <c r="D14" s="232">
        <v>2.0213369303994133</v>
      </c>
      <c r="E14" s="11"/>
    </row>
    <row r="15" spans="1:5" x14ac:dyDescent="0.25">
      <c r="B15" s="19"/>
      <c r="C15" s="49">
        <v>0.31</v>
      </c>
      <c r="D15" s="232"/>
      <c r="E15" s="11"/>
    </row>
    <row r="16" spans="1:5" x14ac:dyDescent="0.25">
      <c r="B16" s="19"/>
      <c r="C16" s="49">
        <v>0.28999999999999998</v>
      </c>
      <c r="D16" s="232"/>
      <c r="E16" s="11"/>
    </row>
    <row r="17" spans="1:5" x14ac:dyDescent="0.25">
      <c r="A17">
        <v>5</v>
      </c>
      <c r="B17" s="19">
        <v>123.19886004960816</v>
      </c>
      <c r="C17" s="49">
        <v>0.8</v>
      </c>
      <c r="D17" s="232">
        <v>2.4797856411113779</v>
      </c>
      <c r="E17" s="11"/>
    </row>
    <row r="18" spans="1:5" x14ac:dyDescent="0.25">
      <c r="B18" s="19"/>
      <c r="C18" s="49">
        <v>0.34</v>
      </c>
      <c r="D18" s="232"/>
      <c r="E18" s="11"/>
    </row>
    <row r="19" spans="1:5" x14ac:dyDescent="0.25">
      <c r="B19" s="19"/>
      <c r="C19" s="49">
        <v>0.32</v>
      </c>
      <c r="D19" s="232"/>
      <c r="E19" s="11"/>
    </row>
    <row r="20" spans="1:5" x14ac:dyDescent="0.25">
      <c r="A20">
        <v>10</v>
      </c>
      <c r="B20" s="19">
        <v>139.57000323701345</v>
      </c>
      <c r="C20" s="49">
        <v>0.83</v>
      </c>
      <c r="D20" s="232">
        <v>2.91997301454778</v>
      </c>
      <c r="E20" s="11"/>
    </row>
    <row r="21" spans="1:5" x14ac:dyDescent="0.25">
      <c r="B21" s="19"/>
      <c r="C21" s="49">
        <v>0.36</v>
      </c>
      <c r="D21" s="232"/>
      <c r="E21" s="11"/>
    </row>
    <row r="22" spans="1:5" x14ac:dyDescent="0.25">
      <c r="B22" s="19"/>
      <c r="C22" s="49">
        <v>0.35</v>
      </c>
      <c r="D22" s="232"/>
      <c r="E22" s="11"/>
    </row>
    <row r="23" spans="1:5" x14ac:dyDescent="0.25">
      <c r="A23">
        <v>25</v>
      </c>
      <c r="B23" s="19">
        <v>164.59676304241466</v>
      </c>
      <c r="C23" s="49">
        <v>0.88</v>
      </c>
      <c r="D23" s="232">
        <v>3.666793059646789</v>
      </c>
      <c r="E23" s="11"/>
    </row>
    <row r="24" spans="1:5" x14ac:dyDescent="0.25">
      <c r="B24" s="19"/>
      <c r="C24" s="49">
        <v>0.4</v>
      </c>
      <c r="D24" s="232"/>
      <c r="E24" s="11"/>
    </row>
    <row r="25" spans="1:5" x14ac:dyDescent="0.25">
      <c r="B25" s="19"/>
      <c r="C25" s="49">
        <v>0.39</v>
      </c>
      <c r="D25" s="232"/>
      <c r="E25" s="11"/>
    </row>
    <row r="26" spans="1:5" x14ac:dyDescent="0.25">
      <c r="A26">
        <v>50</v>
      </c>
      <c r="B26" s="19">
        <v>186.46902042260263</v>
      </c>
      <c r="C26" s="49">
        <v>0.92</v>
      </c>
      <c r="D26" s="232">
        <v>4.3544126939178387</v>
      </c>
      <c r="E26" s="11"/>
    </row>
    <row r="27" spans="1:5" x14ac:dyDescent="0.25">
      <c r="B27" s="19"/>
      <c r="C27" s="49">
        <v>0.43</v>
      </c>
      <c r="D27" s="232"/>
      <c r="E27" s="11"/>
    </row>
    <row r="28" spans="1:5" x14ac:dyDescent="0.25">
      <c r="B28" s="19"/>
      <c r="C28" s="49">
        <v>0.42</v>
      </c>
      <c r="D28" s="232"/>
      <c r="E28" s="11"/>
    </row>
    <row r="29" spans="1:5" x14ac:dyDescent="0.25">
      <c r="A29">
        <v>100</v>
      </c>
      <c r="B29" s="19">
        <v>211.24774834365971</v>
      </c>
      <c r="C29" s="49">
        <v>0.97</v>
      </c>
      <c r="D29" s="232">
        <v>5.2195431433226176</v>
      </c>
      <c r="E29" s="11"/>
    </row>
    <row r="30" spans="1:5" x14ac:dyDescent="0.25">
      <c r="B30" s="19"/>
      <c r="C30" s="49">
        <v>0.47</v>
      </c>
      <c r="D30" s="232"/>
      <c r="E30" s="11"/>
    </row>
    <row r="31" spans="1:5" x14ac:dyDescent="0.25">
      <c r="B31" s="19"/>
      <c r="C31" s="49">
        <v>0.46</v>
      </c>
      <c r="D31" s="232"/>
      <c r="E31" s="11"/>
    </row>
  </sheetData>
  <mergeCells count="9">
    <mergeCell ref="D23:D25"/>
    <mergeCell ref="D26:D28"/>
    <mergeCell ref="D29:D31"/>
    <mergeCell ref="A3:D3"/>
    <mergeCell ref="A1:D1"/>
    <mergeCell ref="D11:D13"/>
    <mergeCell ref="D14:D16"/>
    <mergeCell ref="D17:D19"/>
    <mergeCell ref="D20:D22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Fisico Cuenca</vt:lpstr>
      <vt:lpstr>Analisis precipitación</vt:lpstr>
      <vt:lpstr>Tiempo de Concentracion</vt:lpstr>
      <vt:lpstr>Curvas IDF</vt:lpstr>
      <vt:lpstr>Analisis de Frecuencias</vt:lpstr>
      <vt:lpstr>Chi cuadrado</vt:lpstr>
      <vt:lpstr>Tormenta de Diseño</vt:lpstr>
      <vt:lpstr>Racional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</dc:creator>
  <cp:lastModifiedBy>AQUAING SAS</cp:lastModifiedBy>
  <cp:lastPrinted>2012-04-08T18:36:11Z</cp:lastPrinted>
  <dcterms:created xsi:type="dcterms:W3CDTF">2012-04-08T16:00:04Z</dcterms:created>
  <dcterms:modified xsi:type="dcterms:W3CDTF">2014-11-27T19:05:31Z</dcterms:modified>
</cp:coreProperties>
</file>